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rojekte\Zielbild_IH&amp;Bau\Neuer Netzanschluss\30_Workstream Kundenschnittstelle\Homepage\Struktur&amp;Inhalte\Inhalte\Dokumente\Partner\Strom- und Gaslieferanten\"/>
    </mc:Choice>
  </mc:AlternateContent>
  <bookViews>
    <workbookView xWindow="240" yWindow="855" windowWidth="15600" windowHeight="669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D32" i="18"/>
  <c r="G31" i="18" s="1"/>
  <c r="J63" i="18"/>
  <c r="K53" i="18"/>
  <c r="F5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I21" i="18"/>
  <c r="H31" i="18"/>
  <c r="K31" i="18"/>
  <c r="J31" i="18"/>
  <c r="F31" i="18"/>
  <c r="H53" i="18"/>
  <c r="H63" i="18"/>
  <c r="D24" i="15"/>
  <c r="C23" i="15"/>
  <c r="D56" i="18" l="1"/>
  <c r="J55" i="18" s="1"/>
  <c r="I31" i="18"/>
  <c r="N31" i="18"/>
  <c r="L31" i="18"/>
  <c r="M31" i="18"/>
  <c r="G21" i="18"/>
  <c r="L21" i="18"/>
  <c r="J21" i="18"/>
  <c r="K21" i="18"/>
  <c r="M21" i="18"/>
  <c r="H21" i="18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21" i="18" l="1"/>
  <c r="L65" i="18"/>
  <c r="M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2" i="7" s="1"/>
  <c r="H21" i="4"/>
  <c r="V22" i="7" s="1"/>
  <c r="G21" i="4"/>
  <c r="U22" i="7" s="1"/>
  <c r="F21" i="4"/>
  <c r="T22" i="7" s="1"/>
  <c r="E21" i="4"/>
  <c r="S22" i="7" s="1"/>
  <c r="D21" i="4"/>
  <c r="R22" i="7" s="1"/>
  <c r="X22" i="7" s="1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<sst xmlns="http://schemas.openxmlformats.org/spreadsheetml/2006/main" count="1368" uniqueCount="682">
  <si>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</si>
  <si>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</si>
  <si>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</si>
  <si>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</si>
  <si>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</si>
  <si>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</si>
  <si>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</si>
  <si>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</si>
  <si>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</si>
  <si>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</si>
  <si>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</si>
  <si>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</si>
  <si>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</si>
  <si>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</si>
  <si>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</si>
  <si>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</si>
  <si>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</si>
  <si>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</si>
  <si>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</si>
  <si>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</si>
  <si>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</si>
  <si>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</si>
  <si>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</si>
  <si>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</si>
  <si>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</si>
  <si>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</si>
  <si>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</si>
  <si>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</si>
  <si>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</si>
  <si>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</si>
  <si>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</si>
  <si>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</si>
  <si>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</si>
  <si>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</si>
  <si>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</si>
  <si>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</si>
  <si>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</si>
  <si>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</si>
  <si>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</si>
  <si>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</si>
  <si>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</si>
  <si>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</si>
  <si>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</si>
  <si>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</si>
  <si>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</si>
  <si>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</si>
  <si>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</si>
  <si>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</si>
  <si>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</si>
  <si>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</si>
  <si>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</si>
  <si>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</si>
  <si>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</si>
  <si>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</si>
  <si>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</si>
  <si>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</si>
  <si>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</si>
  <si>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</si>
  <si>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</si>
  <si>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</si>
  <si>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</si>
  <si>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</si>
  <si>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</si>
  <si>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</si>
  <si>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</si>
  <si>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</si>
  <si>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</si>
  <si>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</si>
  <si>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</si>
  <si>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</si>
  <si>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</si>
  <si>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</si>
  <si>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</si>
  <si>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</si>
  <si>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</si>
  <si>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</si>
  <si>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</si>
  <si>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</si>
  <si>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</si>
  <si>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</si>
  <si>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</si>
  <si>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</si>
  <si>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</si>
  <si>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</si>
  <si>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</si>
  <si>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</si>
  <si>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</si>
  <si>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</si>
  <si>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</si>
  <si>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</si>
  <si>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</si>
  <si>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</si>
  <si>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</si>
  <si>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</si>
  <si>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</si>
  <si>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</si>
  <si>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</si>
  <si>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</si>
  <si>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</si>
  <si>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</si>
  <si>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</si>
  <si>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</si>
  <si>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</si>
  <si>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</si>
  <si>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</si>
  <si>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</si>
  <si>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</si>
  <si>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</si>
  <si>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</si>
  <si>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</si>
  <si>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</si>
  <si>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</si>
  <si>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</si>
  <si>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</si>
  <si>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</si>
  <si>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</si>
  <si>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</si>
  <si>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</si>
  <si>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</si>
  <si>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</si>
  <si>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</si>
  <si>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</si>
  <si>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</si>
  <si>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</si>
  <si>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</si>
  <si>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</si>
  <si>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</si>
  <si>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</si>
  <si>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</si>
  <si>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</si>
  <si>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</si>
  <si>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</si>
  <si>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</si>
  <si>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</si>
  <si>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</si>
  <si>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</si>
  <si>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</si>
  <si>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</si>
  <si>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</si>
  <si>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</si>
  <si>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</si>
  <si>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</si>
  <si>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</si>
  <si>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</si>
  <si>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</si>
  <si>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</si>
  <si>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</si>
  <si>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</si>
  <si>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</si>
  <si>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</si>
  <si>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</si>
  <si>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</si>
  <si>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</si>
  <si>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</si>
  <si>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</si>
  <si>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</si>
  <si>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</si>
  <si>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</si>
  <si>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</si>
  <si>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</si>
  <si>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</si>
  <si>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</si>
  <si>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</si>
  <si>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</si>
  <si>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</si>
  <si>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</si>
  <si>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</si>
  <si>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</si>
  <si>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</si>
  <si>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</si>
  <si>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</si>
  <si>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</si>
  <si>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</si>
  <si>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</si>
  <si>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</si>
  <si>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</si>
  <si>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</si>
  <si>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</si>
  <si>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</si>
  <si>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</si>
  <si>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</si>
  <si>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</si>
  <si>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</si>
  <si>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</si>
  <si>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</si>
  <si>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</si>
  <si>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</si>
  <si>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</si>
  <si>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</si>
  <si>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</si>
  <si>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</si>
  <si>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</si>
  <si>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</si>
  <si>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</si>
  <si>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</si>
  <si>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</si>
  <si>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</si>
  <si>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</si>
  <si>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</si>
  <si>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</si>
  <si>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</si>
  <si>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</si>
  <si>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</si>
  <si>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</si>
  <si>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</si>
  <si>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</si>
  <si>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</si>
  <si>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</si>
  <si>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</si>
  <si>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</si>
  <si>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</si>
  <si>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</si>
  <si>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</si>
  <si>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</si>
  <si>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</si>
  <si>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</si>
  <si>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</si>
  <si>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</si>
  <si>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</si>
  <si>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</si>
  <si>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</si>
  <si>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</si>
  <si>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</si>
  <si>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</si>
  <si>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</si>
  <si>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</si>
  <si>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</si>
  <si>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</si>
  <si>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</si>
  <si>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</si>
  <si>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</si>
  <si>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</si>
  <si>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</si>
  <si>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</si>
  <si>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</si>
  <si>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</si>
  <si>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</si>
  <si>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</si>
  <si>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</si>
  <si>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</si>
  <si>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</si>
  <si>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</si>
  <si>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</si>
  <si>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</si>
  <si>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</si>
  <si>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</si>
  <si>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</si>
  <si>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</si>
  <si>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</si>
  <si>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</si>
  <si>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</si>
  <si>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</si>
  <si>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</si>
  <si>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</si>
  <si>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</si>
  <si>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</si>
  <si>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</si>
  <si>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</si>
  <si>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</si>
  <si>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</si>
  <si>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</si>
  <si>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</si>
  <si>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</si>
  <si>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</si>
  <si>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</si>
  <si>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</si>
  <si>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</si>
  <si>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</si>
  <si>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</si>
  <si>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</si>
  <si>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</si>
  <si>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</si>
  <si>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</si>
  <si>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</si>
  <si>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</si>
  <si>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</si>
  <si>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</si>
  <si>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</si>
  <si>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</si>
  <si>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</si>
  <si>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</si>
  <si>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</si>
  <si>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</si>
  <si>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</si>
  <si>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</si>
  <si>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</si>
  <si>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</si>
  <si>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</si>
  <si>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</si>
  <si>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</si>
  <si>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</si>
  <si>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</si>
  <si>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</si>
  <si>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</si>
  <si>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</si>
  <si>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</si>
  <si>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</si>
  <si>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</si>
  <si>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</si>
  <si>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</si>
  <si>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</si>
  <si>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</si>
  <si>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</si>
  <si>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</si>
  <si>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</si>
  <si>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</si>
  <si>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</si>
  <si>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</si>
  <si>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</si>
  <si>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</si>
  <si>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</si>
  <si>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</si>
  <si>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</si>
  <si>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</si>
  <si>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</si>
  <si>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</si>
  <si>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</si>
  <si>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</si>
  <si>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</si>
  <si>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</si>
  <si>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</si>
  <si>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</si>
  <si>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</si>
  <si>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</si>
  <si>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</si>
  <si>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</si>
  <si>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</si>
  <si>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</si>
  <si>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</si>
  <si>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</si>
  <si>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</si>
  <si>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</si>
  <si>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</si>
  <si>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</si>
  <si>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</si>
  <si>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</si>
  <si>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</si>
  <si>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</si>
  <si>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</si>
  <si>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</si>
  <si>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</si>
  <si>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</si>
  <si>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</si>
  <si>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</si>
  <si>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</si>
  <si>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</si>
  <si>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</si>
  <si>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</si>
  <si>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</si>
  <si>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</si>
  <si>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</si>
  <si>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</si>
  <si>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</si>
  <si>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</si>
  <si>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</si>
  <si>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</si>
  <si>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</si>
  <si>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</si>
  <si>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</si>
  <si>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</si>
  <si>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</si>
  <si>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</si>
  <si>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</si>
  <si>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</si>
  <si>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</si>
  <si>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</si>
  <si>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</si>
  <si>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</si>
  <si>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</si>
  <si>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</si>
  <si>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</si>
  <si>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</si>
  <si>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</si>
  <si>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</si>
  <si>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</si>
  <si>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</si>
  <si>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</si>
  <si>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</si>
  <si>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</si>
  <si>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</si>
  <si>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</si>
  <si>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</si>
  <si>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</si>
  <si>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</si>
  <si>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</si>
  <si>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</si>
  <si>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</si>
  <si>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</si>
  <si>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</si>
  <si>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</si>
  <si>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</si>
  <si>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</si>
  <si>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</si>
  <si>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</si>
  <si>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</si>
  <si>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</si>
  <si>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</si>
  <si>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</si>
  <si>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</si>
  <si>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</si>
  <si>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</si>
  <si>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</si>
  <si>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</si>
  <si>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</si>
  <si>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</si>
  <si>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</si>
  <si>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</si>
  <si>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</si>
  <si>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</si>
  <si>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</si>
  <si>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</si>
  <si>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</si>
  <si>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</si>
  <si>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</si>
  <si>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</si>
  <si>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</si>
  <si>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</si>
  <si>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</si>
  <si>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</si>
  <si>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</si>
  <si>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</si>
  <si>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</si>
  <si>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</si>
  <si>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</si>
  <si>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</si>
  <si>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</si>
  <si>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</si>
  <si>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</si>
  <si>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</si>
  <si>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</si>
  <si>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</si>
  <si>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</si>
  <si>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</si>
  <si>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</si>
  <si>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</si>
  <si>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</si>
  <si>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</si>
  <si>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</si>
  <si>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</si>
  <si>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</si>
  <si>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</si>
  <si>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</si>
  <si>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</si>
  <si>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</si>
  <si>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</si>
  <si>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</si>
  <si>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</si>
  <si>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</si>
  <si>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</si>
  <si>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</si>
  <si>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</si>
  <si>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</si>
  <si>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</si>
  <si>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</si>
  <si>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</si>
  <si>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</si>
  <si>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</si>
  <si>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</si>
  <si>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</si>
  <si>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</si>
  <si>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</si>
  <si>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</si>
  <si>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</si>
  <si>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</si>
  <si>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</si>
  <si>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</si>
  <si>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</si>
  <si>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</si>
  <si>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</si>
  <si>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</si>
  <si>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</si>
  <si>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</si>
  <si>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</si>
  <si>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</si>
  <si>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</si>
  <si>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</si>
  <si>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</si>
  <si>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</si>
  <si>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</si>
  <si>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</si>
  <si>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</si>
  <si>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</si>
  <si>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</si>
  <si>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</si>
  <si>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</si>
  <si>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</si>
  <si>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</si>
  <si>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</si>
  <si>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</si>
  <si>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</si>
  <si>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</si>
  <si>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</si>
  <si>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</si>
  <si>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</si>
  <si>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</si>
  <si>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</si>
  <si>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</si>
  <si>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</si>
  <si>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</si>
  <si>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</si>
  <si>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</si>
  <si>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</si>
  <si>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</si>
  <si>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</si>
  <si>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</si>
  <si>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</si>
  <si>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</si>
  <si>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</si>
  <si>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</si>
  <si>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</si>
  <si>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</si>
  <si>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</si>
  <si>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</si>
  <si>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</si>
  <si>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</si>
  <si>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</si>
  <si>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</si>
  <si>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</si>
  <si>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</si>
  <si>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</si>
  <si>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</si>
  <si>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</si>
  <si>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</si>
  <si>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</si>
  <si>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</si>
  <si>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</si>
  <si>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</si>
  <si>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</si>
  <si>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</si>
  <si>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</si>
  <si>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</si>
  <si>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</si>
  <si>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</si>
  <si>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</si>
  <si>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</si>
  <si>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</si>
  <si>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</si>
  <si>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</si>
  <si>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</si>
  <si>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</si>
  <si>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</si>
  <si>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</si>
  <si>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</si>
  <si>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</si>
  <si>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</si>
  <si>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</si>
  <si>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</si>
  <si>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</si>
  <si>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</si>
  <si>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</si>
  <si>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</si>
  <si>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</si>
  <si>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</si>
  <si>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</si>
  <si>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</si>
  <si>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</si>
  <si>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</si>
  <si>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</si>
  <si>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</si>
  <si>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</si>
  <si>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</si>
  <si>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</si>
  <si>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</si>
  <si>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</si>
  <si>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</si>
  <si>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</si>
  <si>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</si>
  <si>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</si>
  <si>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</si>
  <si>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</si>
  <si>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</si>
  <si>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</si>
  <si>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</si>
  <si>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</si>
  <si>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</si>
  <si>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</si>
  <si>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</si>
  <si>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</si>
  <si>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</si>
  <si>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</si>
  <si>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</si>
  <si>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</si>
  <si>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</si>
  <si>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</si>
  <si>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</si>
  <si>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</si>
  <si>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</si>
  <si>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</si>
  <si>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</si>
  <si>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</si>
  <si>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</si>
  <si>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</si>
  <si>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</si>
  <si>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</si>
  <si>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</si>
  <si>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</si>
  <si>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</si>
  <si>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</si>
  <si>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</si>
  <si>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</si>
  <si>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</si>
  <si>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</si>
  <si>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</si>
  <si>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</si>
  <si>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</si>
  <si>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</si>
  <si>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</si>
  <si>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</si>
  <si>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</si>
  <si>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</si>
  <si>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</si>
  <si>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</si>
  <si>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</si>
  <si>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</si>
  <si>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</si>
  <si>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</si>
  <si>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</si>
  <si>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</si>
  <si>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</si>
  <si>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</si>
  <si>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</si>
  <si>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</si>
  <si>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</si>
  <si>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</si>
  <si>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</si>
  <si>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</si>
  <si>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</si>
  <si>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</si>
  <si>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</si>
  <si>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</si>
  <si>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</si>
  <si>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</si>
  <si>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</si>
  <si>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</si>
  <si>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</si>
  <si>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</si>
  <si>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</si>
  <si>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</si>
  <si>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</si>
  <si>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</si>
  <si>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</si>
  <si>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</si>
  <si>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</si>
  <si>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</si>
  <si>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</si>
  <si>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</si>
  <si>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</si>
  <si>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</si>
  <si>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</si>
  <si>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</si>
  <si>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</si>
  <si>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</si>
  <si>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</si>
  <si>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</si>
  <si>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</si>
  <si>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</si>
  <si>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</si>
  <si>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9870080000002</t>
  </si>
  <si>
    <t>Unterer Brühl 2</t>
  </si>
  <si>
    <t>D-73479</t>
  </si>
  <si>
    <t>Ellwangen</t>
  </si>
  <si>
    <t>0 79 61 / 93 36 -14 80</t>
  </si>
  <si>
    <t>NCHN007008000000</t>
  </si>
  <si>
    <t>Ellwangen-Rindelbach</t>
  </si>
  <si>
    <t>meteomedia</t>
  </si>
  <si>
    <t>DE_HEF04</t>
  </si>
  <si>
    <t>DE_HMF04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</si>
  <si>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</si>
  <si>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</si>
  <si>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</si>
  <si>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</si>
  <si>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</si>
  <si>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</si>
  <si>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</si>
  <si>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</si>
  <si>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</si>
  <si>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</si>
  <si>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</si>
  <si>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Peter Conrad</t>
  </si>
  <si>
    <t>Netze ODR GmbH</t>
  </si>
  <si>
    <t>netznutzung@netze-odr.de</t>
  </si>
  <si>
    <t>Netze ODR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</si>
</sst>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 x14ac:dyDescent="0.25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 x14ac:dyDescent="0.25"/>
    <row r="2" spans="2:7" ht="23.25" x14ac:dyDescent="0.35">
      <c r="B2" s="9" t="s">
        <v>468</v>
      </c>
    </row>
    <row r="3" spans="2:7" x14ac:dyDescent="0.25"/>
    <row r="4" spans="2:7" x14ac:dyDescent="0.25">
      <c r="B4" s="8" t="s">
        <v>463</v>
      </c>
    </row>
    <row r="5" spans="2:7" x14ac:dyDescent="0.25">
      <c r="B5" s="8" t="s">
        <v>464</v>
      </c>
    </row>
    <row r="6" spans="2:7" x14ac:dyDescent="0.25"/>
    <row r="7" spans="2:7" x14ac:dyDescent="0.25">
      <c r="B7" t="s">
        <v>338</v>
      </c>
    </row>
    <row r="8" spans="2:7" s="8" customFormat="1" x14ac:dyDescent="0.25">
      <c r="B8" s="8" t="s">
        <v>465</v>
      </c>
    </row>
    <row r="9" spans="2:7" s="8" customFormat="1" x14ac:dyDescent="0.25"/>
    <row r="10" spans="2:7" s="8" customFormat="1" x14ac:dyDescent="0.25">
      <c r="B10" s="14" t="s">
        <v>450</v>
      </c>
    </row>
    <row r="11" spans="2:7" s="8" customFormat="1" x14ac:dyDescent="0.25">
      <c r="B11" s="8" t="s">
        <v>501</v>
      </c>
    </row>
    <row r="12" spans="2:7" s="8" customFormat="1" x14ac:dyDescent="0.25">
      <c r="B12" s="8" t="s">
        <v>502</v>
      </c>
    </row>
    <row r="13" spans="2:7" s="8" customFormat="1" x14ac:dyDescent="0.25">
      <c r="B13" s="8" t="s">
        <v>508</v>
      </c>
    </row>
    <row r="14" spans="2:7" s="8" customFormat="1" x14ac:dyDescent="0.25"/>
    <row r="15" spans="2:7" x14ac:dyDescent="0.25">
      <c r="B15" s="20" t="s">
        <v>467</v>
      </c>
      <c r="C15" s="15"/>
    </row>
    <row r="16" spans="2:7" x14ac:dyDescent="0.25">
      <c r="B16" s="15"/>
      <c r="C16" s="15"/>
      <c r="G16" s="10"/>
    </row>
    <row r="17" spans="2:12" x14ac:dyDescent="0.25">
      <c r="B17" s="17" t="s">
        <v>345</v>
      </c>
      <c r="C17" s="15"/>
    </row>
    <row r="18" spans="2:12" s="8" customFormat="1" x14ac:dyDescent="0.25">
      <c r="B18" s="18" t="s">
        <v>339</v>
      </c>
      <c r="C18" s="15"/>
    </row>
    <row r="19" spans="2:12" s="8" customFormat="1" x14ac:dyDescent="0.25">
      <c r="B19" s="18" t="s">
        <v>340</v>
      </c>
      <c r="C19" s="15"/>
    </row>
    <row r="20" spans="2:12" x14ac:dyDescent="0.25">
      <c r="B20" s="17"/>
      <c r="C20" s="15"/>
    </row>
    <row r="21" spans="2:12" x14ac:dyDescent="0.25">
      <c r="B21" s="3" t="s">
        <v>466</v>
      </c>
      <c r="C21" s="15"/>
    </row>
    <row r="22" spans="2:12" s="8" customFormat="1" x14ac:dyDescent="0.25">
      <c r="B22" s="18" t="s">
        <v>341</v>
      </c>
      <c r="C22" s="15"/>
    </row>
    <row r="23" spans="2:12" s="8" customFormat="1" x14ac:dyDescent="0.25">
      <c r="B23" s="18" t="s">
        <v>342</v>
      </c>
      <c r="C23" s="15"/>
    </row>
    <row r="24" spans="2:12" x14ac:dyDescent="0.25">
      <c r="B24" s="17"/>
      <c r="C24" s="15"/>
    </row>
    <row r="25" spans="2:12" x14ac:dyDescent="0.25">
      <c r="B25" s="17" t="s">
        <v>346</v>
      </c>
      <c r="C25" s="15"/>
    </row>
    <row r="26" spans="2:12" x14ac:dyDescent="0.25">
      <c r="B26" s="18" t="s">
        <v>343</v>
      </c>
      <c r="C26" s="15"/>
      <c r="F26" s="8"/>
      <c r="G26" s="8"/>
      <c r="H26" s="8"/>
    </row>
    <row r="27" spans="2:12" x14ac:dyDescent="0.25">
      <c r="B27" s="18" t="s">
        <v>344</v>
      </c>
      <c r="C27" s="15"/>
      <c r="E27" s="8"/>
      <c r="F27" s="8"/>
      <c r="G27" s="8"/>
      <c r="H27" s="8"/>
    </row>
    <row r="28" spans="2:12" x14ac:dyDescent="0.25">
      <c r="B28" s="15"/>
      <c r="C28" s="15"/>
      <c r="E28" s="8"/>
      <c r="F28" s="8"/>
      <c r="G28" s="8"/>
      <c r="H28" s="8"/>
      <c r="L28" s="8"/>
    </row>
    <row r="29" spans="2:12" x14ac:dyDescent="0.25">
      <c r="B29" s="21" t="s">
        <v>347</v>
      </c>
      <c r="C29" s="19">
        <v>42191</v>
      </c>
      <c r="E29" s="8"/>
      <c r="F29" s="8"/>
      <c r="G29" s="8"/>
      <c r="H29" s="8"/>
    </row>
    <row r="30" spans="2:12" x14ac:dyDescent="0.25">
      <c r="B30" s="21" t="s">
        <v>348</v>
      </c>
      <c r="C30" s="328" t="s">
        <v>652</v>
      </c>
      <c r="E30" s="8"/>
      <c r="F30" s="8"/>
      <c r="G30" s="8"/>
      <c r="H30" s="8"/>
    </row>
    <row r="31" spans="2:12" x14ac:dyDescent="0.25">
      <c r="E31" s="8"/>
      <c r="F31" s="8"/>
      <c r="G31" s="8"/>
      <c r="H31" s="8"/>
    </row>
    <row r="32" spans="2:12" x14ac:dyDescent="0.25">
      <c r="E32" s="8"/>
      <c r="F32" s="8"/>
      <c r="G32" s="8"/>
      <c r="H32" s="8"/>
    </row>
    <row r="33" spans="6:6" hidden="1" x14ac:dyDescent="0.25"/>
    <row r="34" spans="6:6" hidden="1" x14ac:dyDescent="0.25"/>
    <row r="35" spans="6:6" hidden="1" x14ac:dyDescent="0.25">
      <c r="F35" s="8"/>
    </row>
    <row r="36" spans="6:6" hidden="1" x14ac:dyDescent="0.25">
      <c r="F36" s="8"/>
    </row>
    <row r="37" spans="6:6" hidden="1" x14ac:dyDescent="0.25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31" zoomScale="80" zoomScaleNormal="80" workbookViewId="0">
      <selection activeCell="D29" sqref="D29"/>
    </sheetView>
  </sheetViews>
  <sheetFormatPr baseColWidth="10" defaultColWidth="0" defaultRowHeight="15" zeroHeight="1" x14ac:dyDescent="0.25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 x14ac:dyDescent="0.25"/>
    <row r="2" spans="1:8" s="8" customFormat="1" ht="23.25" x14ac:dyDescent="0.35">
      <c r="B2" s="9" t="s">
        <v>258</v>
      </c>
    </row>
    <row r="3" spans="1:8" ht="15" customHeight="1" x14ac:dyDescent="0.25">
      <c r="B3" s="22"/>
      <c r="C3" s="15"/>
      <c r="D3" s="15"/>
      <c r="E3" s="15"/>
      <c r="F3" s="15"/>
    </row>
    <row r="4" spans="1:8" ht="15" customHeight="1" x14ac:dyDescent="0.25">
      <c r="B4" s="22"/>
      <c r="C4" s="66" t="s">
        <v>656</v>
      </c>
      <c r="D4" s="27">
        <v>42214</v>
      </c>
      <c r="E4" s="15"/>
      <c r="F4" s="12"/>
      <c r="G4" s="2"/>
    </row>
    <row r="5" spans="1:8" ht="15" customHeight="1" x14ac:dyDescent="0.25">
      <c r="B5" s="22"/>
      <c r="C5" s="15"/>
      <c r="D5" s="15"/>
      <c r="E5" s="15"/>
      <c r="F5" s="47"/>
      <c r="G5" s="2"/>
    </row>
    <row r="6" spans="1:8" ht="15" customHeight="1" x14ac:dyDescent="0.25">
      <c r="B6" s="22"/>
      <c r="C6" s="66" t="s">
        <v>655</v>
      </c>
      <c r="D6" s="27">
        <v>41548</v>
      </c>
      <c r="E6" s="15"/>
      <c r="F6" s="47"/>
      <c r="G6" s="2"/>
      <c r="H6" s="2"/>
    </row>
    <row r="7" spans="1:8" ht="15" customHeight="1" x14ac:dyDescent="0.25">
      <c r="B7" s="22"/>
      <c r="C7" s="15"/>
      <c r="D7" s="15"/>
      <c r="E7" s="15"/>
      <c r="F7" s="12"/>
      <c r="G7" s="2"/>
      <c r="H7" s="2"/>
    </row>
    <row r="8" spans="1:8" ht="15" customHeight="1" x14ac:dyDescent="0.25">
      <c r="B8" s="22"/>
      <c r="C8" s="24"/>
      <c r="D8" s="15"/>
      <c r="E8" s="15"/>
      <c r="F8" s="47"/>
      <c r="G8" s="2"/>
    </row>
    <row r="9" spans="1:8" ht="15" customHeight="1" x14ac:dyDescent="0.25">
      <c r="B9" s="23" t="s">
        <v>71</v>
      </c>
      <c r="C9" s="5" t="s">
        <v>261</v>
      </c>
      <c r="D9" s="41" t="s">
        <v>679</v>
      </c>
      <c r="E9" s="15"/>
      <c r="F9" s="47"/>
      <c r="G9" s="2"/>
    </row>
    <row r="10" spans="1:8" ht="15" customHeight="1" x14ac:dyDescent="0.25">
      <c r="B10" s="22"/>
      <c r="C10" s="5"/>
      <c r="D10" s="28"/>
      <c r="E10" s="15"/>
      <c r="F10" s="47"/>
      <c r="G10" s="2"/>
    </row>
    <row r="11" spans="1:8" s="2" customFormat="1" ht="15" customHeight="1" x14ac:dyDescent="0.25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8" s="2" customFormat="1" ht="15" customHeight="1" x14ac:dyDescent="0.25">
      <c r="A12" s="8"/>
      <c r="B12" s="22"/>
      <c r="C12" s="5"/>
      <c r="D12" s="28"/>
      <c r="E12" s="15"/>
      <c r="F12" s="47"/>
    </row>
    <row r="13" spans="1:8" ht="15" customHeight="1" x14ac:dyDescent="0.25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 x14ac:dyDescent="0.25">
      <c r="B14" s="22"/>
      <c r="C14" s="5"/>
      <c r="D14" s="29"/>
      <c r="E14" s="15"/>
      <c r="F14" s="47"/>
      <c r="G14" s="2"/>
    </row>
    <row r="15" spans="1:8" ht="15" customHeight="1" x14ac:dyDescent="0.25">
      <c r="B15" s="23" t="s">
        <v>74</v>
      </c>
      <c r="C15" s="5" t="s">
        <v>263</v>
      </c>
      <c r="D15" s="43" t="s">
        <v>659</v>
      </c>
      <c r="E15" s="15"/>
      <c r="F15" s="47"/>
      <c r="G15" s="2"/>
    </row>
    <row r="16" spans="1:8" ht="15" customHeight="1" x14ac:dyDescent="0.25">
      <c r="B16" s="22"/>
      <c r="C16" s="5"/>
      <c r="D16" s="29"/>
      <c r="E16" s="15"/>
      <c r="F16" s="47"/>
      <c r="G16" s="2"/>
    </row>
    <row r="17" spans="1:15" ht="15" customHeight="1" x14ac:dyDescent="0.25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 x14ac:dyDescent="0.25">
      <c r="B18" s="22"/>
      <c r="C18" s="5"/>
      <c r="D18" s="29"/>
      <c r="E18" s="15"/>
      <c r="F18" s="47"/>
      <c r="G18" s="2"/>
    </row>
    <row r="19" spans="1:15" ht="15" customHeight="1" x14ac:dyDescent="0.25">
      <c r="B19" s="23" t="s">
        <v>76</v>
      </c>
      <c r="C19" s="5" t="s">
        <v>265</v>
      </c>
      <c r="D19" s="41" t="s">
        <v>678</v>
      </c>
      <c r="E19" s="15"/>
      <c r="F19" s="47"/>
      <c r="G19" s="2"/>
    </row>
    <row r="20" spans="1:15" ht="15" customHeight="1" x14ac:dyDescent="0.25">
      <c r="B20" s="22"/>
      <c r="C20" s="5"/>
      <c r="D20" s="29"/>
      <c r="E20" s="15"/>
      <c r="F20" s="47"/>
      <c r="G20" s="2"/>
    </row>
    <row r="21" spans="1:15" ht="15" customHeight="1" x14ac:dyDescent="0.25">
      <c r="B21" s="23" t="s">
        <v>77</v>
      </c>
      <c r="C21" s="5" t="s">
        <v>266</v>
      </c>
      <c r="D21" s="44" t="s">
        <v>680</v>
      </c>
      <c r="E21" s="15"/>
      <c r="F21" s="47"/>
      <c r="G21" s="2"/>
    </row>
    <row r="22" spans="1:15" ht="15" customHeight="1" x14ac:dyDescent="0.25">
      <c r="B22" s="22"/>
      <c r="C22" s="5"/>
      <c r="D22" s="29"/>
      <c r="E22" s="15"/>
      <c r="F22" s="47"/>
      <c r="G22" s="2"/>
    </row>
    <row r="23" spans="1:15" ht="15" customHeight="1" x14ac:dyDescent="0.25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 x14ac:dyDescent="0.2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2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B27" s="22" t="s">
        <v>80</v>
      </c>
      <c r="C27" s="15" t="s">
        <v>462</v>
      </c>
      <c r="D27" s="42" t="s">
        <v>396</v>
      </c>
      <c r="E27" s="39"/>
      <c r="F27" s="11"/>
    </row>
    <row r="28" spans="1:15" x14ac:dyDescent="0.25">
      <c r="B28" s="15"/>
      <c r="C28" s="65" t="s">
        <v>504</v>
      </c>
      <c r="D28" s="48" t="str">
        <f>IF(D27&lt;&gt;C28,VLOOKUP(D27,$C$29:$D$48,2,FALSE),C28)</f>
        <v>Netze ODR</v>
      </c>
      <c r="E28" s="38"/>
      <c r="F28" s="11"/>
      <c r="G28" s="2"/>
    </row>
    <row r="29" spans="1:15" x14ac:dyDescent="0.25">
      <c r="B29" s="15"/>
      <c r="C29" s="22" t="s">
        <v>396</v>
      </c>
      <c r="D29" s="45" t="s">
        <v>681</v>
      </c>
      <c r="E29" s="40"/>
      <c r="F29" s="11"/>
      <c r="G29" s="2"/>
    </row>
    <row r="30" spans="1:15" x14ac:dyDescent="0.25">
      <c r="B30" s="15"/>
      <c r="C30" s="22" t="s">
        <v>397</v>
      </c>
      <c r="D30" s="45"/>
      <c r="E30" s="40"/>
      <c r="F30" s="47"/>
      <c r="G30" s="2"/>
    </row>
    <row r="31" spans="1:15" x14ac:dyDescent="0.25">
      <c r="B31" s="15"/>
      <c r="C31" s="22" t="s">
        <v>422</v>
      </c>
      <c r="D31" s="46"/>
      <c r="E31" s="40"/>
      <c r="F31" s="47"/>
      <c r="G31" s="2"/>
    </row>
    <row r="32" spans="1:15" x14ac:dyDescent="0.25">
      <c r="B32" s="15"/>
      <c r="C32" s="22" t="s">
        <v>423</v>
      </c>
      <c r="D32" s="46"/>
      <c r="E32" s="40"/>
      <c r="F32" s="47"/>
      <c r="G32" s="2"/>
    </row>
    <row r="33" spans="2:7" x14ac:dyDescent="0.25">
      <c r="B33" s="15"/>
      <c r="C33" s="22" t="s">
        <v>424</v>
      </c>
      <c r="D33" s="45"/>
      <c r="E33" s="40"/>
      <c r="F33" s="47"/>
      <c r="G33" s="2"/>
    </row>
    <row r="34" spans="2:7" x14ac:dyDescent="0.25">
      <c r="B34" s="15"/>
      <c r="C34" s="22" t="s">
        <v>425</v>
      </c>
      <c r="D34" s="46"/>
      <c r="E34" s="40"/>
      <c r="F34" s="47"/>
      <c r="G34" s="2"/>
    </row>
    <row r="35" spans="2:7" x14ac:dyDescent="0.25">
      <c r="B35" s="15"/>
      <c r="C35" s="22" t="s">
        <v>426</v>
      </c>
      <c r="D35" s="46"/>
      <c r="E35" s="40"/>
      <c r="F35" s="47"/>
      <c r="G35" s="2"/>
    </row>
    <row r="36" spans="2:7" x14ac:dyDescent="0.25">
      <c r="B36" s="15"/>
      <c r="C36" s="22" t="s">
        <v>427</v>
      </c>
      <c r="D36" s="46"/>
      <c r="E36" s="40"/>
      <c r="F36" s="47"/>
      <c r="G36" s="2"/>
    </row>
    <row r="37" spans="2:7" x14ac:dyDescent="0.25">
      <c r="B37" s="15"/>
      <c r="C37" s="22" t="s">
        <v>428</v>
      </c>
      <c r="D37" s="46"/>
      <c r="E37" s="40"/>
      <c r="F37" s="47"/>
      <c r="G37" s="2"/>
    </row>
    <row r="38" spans="2:7" x14ac:dyDescent="0.25">
      <c r="B38" s="15"/>
      <c r="C38" s="22" t="s">
        <v>434</v>
      </c>
      <c r="D38" s="46"/>
      <c r="E38" s="40"/>
      <c r="F38" s="47"/>
      <c r="G38" s="2"/>
    </row>
    <row r="39" spans="2:7" x14ac:dyDescent="0.25">
      <c r="B39" s="15"/>
      <c r="C39" s="22" t="s">
        <v>435</v>
      </c>
      <c r="D39" s="46"/>
      <c r="E39" s="40"/>
      <c r="F39" s="47"/>
      <c r="G39" s="2"/>
    </row>
    <row r="40" spans="2:7" x14ac:dyDescent="0.25">
      <c r="B40" s="15"/>
      <c r="C40" s="22" t="s">
        <v>436</v>
      </c>
      <c r="D40" s="46"/>
      <c r="E40" s="40"/>
      <c r="F40" s="47"/>
      <c r="G40" s="2"/>
    </row>
    <row r="41" spans="2:7" x14ac:dyDescent="0.25">
      <c r="B41" s="15"/>
      <c r="C41" s="22" t="s">
        <v>437</v>
      </c>
      <c r="D41" s="46"/>
      <c r="E41" s="40"/>
      <c r="F41" s="47"/>
      <c r="G41" s="2"/>
    </row>
    <row r="42" spans="2:7" x14ac:dyDescent="0.25">
      <c r="B42" s="15"/>
      <c r="C42" s="22" t="s">
        <v>438</v>
      </c>
      <c r="D42" s="46"/>
      <c r="E42" s="40"/>
      <c r="F42" s="47"/>
      <c r="G42" s="2"/>
    </row>
    <row r="43" spans="2:7" x14ac:dyDescent="0.25">
      <c r="B43" s="15"/>
      <c r="C43" s="22" t="s">
        <v>439</v>
      </c>
      <c r="D43" s="46"/>
      <c r="E43" s="40"/>
      <c r="F43" s="47"/>
      <c r="G43" s="2"/>
    </row>
    <row r="44" spans="2:7" x14ac:dyDescent="0.25">
      <c r="B44" s="15"/>
      <c r="C44" s="22" t="s">
        <v>440</v>
      </c>
      <c r="D44" s="46"/>
      <c r="E44" s="40"/>
      <c r="F44" s="47"/>
      <c r="G44" s="2"/>
    </row>
    <row r="45" spans="2:7" x14ac:dyDescent="0.25">
      <c r="B45" s="15"/>
      <c r="C45" s="22" t="s">
        <v>441</v>
      </c>
      <c r="D45" s="46"/>
      <c r="E45" s="40"/>
      <c r="F45" s="47"/>
      <c r="G45" s="2"/>
    </row>
    <row r="46" spans="2:7" x14ac:dyDescent="0.25">
      <c r="B46" s="15"/>
      <c r="C46" s="22" t="s">
        <v>442</v>
      </c>
      <c r="D46" s="46"/>
      <c r="E46" s="40"/>
      <c r="F46" s="47"/>
    </row>
    <row r="47" spans="2:7" x14ac:dyDescent="0.25">
      <c r="B47" s="15"/>
      <c r="C47" s="22" t="s">
        <v>443</v>
      </c>
      <c r="D47" s="46"/>
      <c r="E47" s="40"/>
      <c r="F47" s="47"/>
    </row>
    <row r="48" spans="2:7" x14ac:dyDescent="0.25">
      <c r="B48" s="15"/>
      <c r="C48" s="22" t="s">
        <v>444</v>
      </c>
      <c r="D48" s="46"/>
      <c r="E48" s="40"/>
      <c r="F48" s="47"/>
    </row>
    <row r="49" spans="2:6" x14ac:dyDescent="0.25">
      <c r="B49" s="15"/>
      <c r="C49" s="15"/>
      <c r="D49" s="15"/>
      <c r="E49" s="15"/>
      <c r="F49" s="15"/>
    </row>
    <row r="50" spans="2:6" x14ac:dyDescent="0.25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9" sqref="D49"/>
    </sheetView>
  </sheetViews>
  <sheetFormatPr baseColWidth="10" defaultColWidth="0" defaultRowHeight="18" customHeight="1" x14ac:dyDescent="0.25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 x14ac:dyDescent="0.25"/>
    <row r="2" spans="2:15" ht="23.25" x14ac:dyDescent="0.35">
      <c r="B2" s="9" t="s">
        <v>269</v>
      </c>
    </row>
    <row r="3" spans="2:15" ht="15" x14ac:dyDescent="0.25"/>
    <row r="4" spans="2:15" ht="15" x14ac:dyDescent="0.25">
      <c r="B4" s="15"/>
      <c r="C4" s="15"/>
      <c r="D4" s="15"/>
      <c r="E4" s="15"/>
    </row>
    <row r="5" spans="2:15" ht="15" customHeight="1" x14ac:dyDescent="0.25">
      <c r="B5" s="22"/>
      <c r="C5" s="56" t="s">
        <v>448</v>
      </c>
      <c r="D5" s="58" t="str">
        <f>Netzbetreiber!$D$9</f>
        <v>Netze ODR GmbH</v>
      </c>
      <c r="H5" s="67"/>
      <c r="I5" s="67"/>
      <c r="J5" s="67"/>
      <c r="K5" s="67"/>
    </row>
    <row r="6" spans="2:15" ht="15" customHeight="1" x14ac:dyDescent="0.25">
      <c r="B6" s="22"/>
      <c r="C6" s="61" t="s">
        <v>447</v>
      </c>
      <c r="D6" s="58" t="str">
        <f>Netzbetreiber!D28</f>
        <v>Netze ODR</v>
      </c>
      <c r="E6" s="15"/>
      <c r="H6" s="67"/>
      <c r="I6" s="67"/>
      <c r="J6" s="67"/>
      <c r="K6" s="67"/>
    </row>
    <row r="7" spans="2:15" ht="15" customHeight="1" x14ac:dyDescent="0.25">
      <c r="B7" s="22"/>
      <c r="C7" s="60" t="s">
        <v>490</v>
      </c>
      <c r="D7" s="329" t="str">
        <f>Netzbetreiber!$D$11</f>
        <v>9870080000002</v>
      </c>
      <c r="E7" s="15"/>
      <c r="H7" s="67"/>
      <c r="I7" s="67"/>
      <c r="J7" s="67"/>
      <c r="K7" s="67"/>
    </row>
    <row r="8" spans="2:15" ht="15" customHeight="1" x14ac:dyDescent="0.25">
      <c r="B8" s="22"/>
      <c r="C8" s="56" t="s">
        <v>133</v>
      </c>
      <c r="D8" s="50">
        <f>Netzbetreiber!$D$6</f>
        <v>41548</v>
      </c>
      <c r="E8" s="15"/>
      <c r="H8" s="67"/>
      <c r="I8" s="67"/>
      <c r="J8" s="67"/>
      <c r="K8" s="67"/>
    </row>
    <row r="9" spans="2:15" ht="15" customHeight="1" x14ac:dyDescent="0.25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 x14ac:dyDescent="0.25">
      <c r="B10" s="15"/>
      <c r="C10" s="15"/>
      <c r="D10" s="15"/>
      <c r="E10" s="15"/>
    </row>
    <row r="11" spans="2:15" ht="15" customHeight="1" x14ac:dyDescent="0.25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 x14ac:dyDescent="0.25">
      <c r="B12" s="22"/>
      <c r="C12" s="5"/>
      <c r="D12" s="29"/>
      <c r="E12" s="15"/>
      <c r="H12" s="67"/>
      <c r="I12" s="67"/>
      <c r="J12" s="67"/>
      <c r="K12" s="67"/>
    </row>
    <row r="13" spans="2:15" ht="15" customHeight="1" x14ac:dyDescent="0.25">
      <c r="B13" s="7" t="s">
        <v>82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 x14ac:dyDescent="0.25">
      <c r="B14" s="22"/>
      <c r="C14" s="5"/>
      <c r="D14" s="29"/>
      <c r="E14" s="15"/>
      <c r="H14" s="67"/>
      <c r="I14" s="67"/>
      <c r="J14" s="67"/>
      <c r="K14" s="67"/>
    </row>
    <row r="15" spans="2:15" ht="15" customHeight="1" x14ac:dyDescent="0.25">
      <c r="B15" s="7" t="s">
        <v>83</v>
      </c>
      <c r="C15" s="5" t="s">
        <v>433</v>
      </c>
      <c r="D15" s="42" t="s">
        <v>662</v>
      </c>
      <c r="E15" s="15"/>
      <c r="H15" s="67"/>
      <c r="I15" s="67"/>
      <c r="J15" s="67"/>
      <c r="K15" s="67"/>
    </row>
    <row r="16" spans="2:15" ht="15" customHeight="1" x14ac:dyDescent="0.25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 x14ac:dyDescent="0.25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 x14ac:dyDescent="0.25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 x14ac:dyDescent="0.25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 x14ac:dyDescent="0.25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 x14ac:dyDescent="0.25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 x14ac:dyDescent="0.25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 x14ac:dyDescent="0.25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 x14ac:dyDescent="0.25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 x14ac:dyDescent="0.25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 x14ac:dyDescent="0.25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 x14ac:dyDescent="0.25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 x14ac:dyDescent="0.25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 x14ac:dyDescent="0.25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 x14ac:dyDescent="0.25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 x14ac:dyDescent="0.25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 x14ac:dyDescent="0.25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 x14ac:dyDescent="0.25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 x14ac:dyDescent="0.25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 x14ac:dyDescent="0.25">
      <c r="B35" s="23" t="s">
        <v>551</v>
      </c>
      <c r="C35" s="24" t="s">
        <v>498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 x14ac:dyDescent="0.25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 x14ac:dyDescent="0.25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 x14ac:dyDescent="0.25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 x14ac:dyDescent="0.25">
      <c r="B39" s="15"/>
      <c r="C39" s="35"/>
      <c r="D39" s="29"/>
      <c r="E39" s="15"/>
      <c r="H39" s="67"/>
      <c r="I39" s="67"/>
      <c r="J39" s="67"/>
      <c r="K39" s="67"/>
    </row>
    <row r="40" spans="2:39" ht="15" customHeight="1" x14ac:dyDescent="0.25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 x14ac:dyDescent="0.25">
      <c r="C41" s="8" t="s">
        <v>495</v>
      </c>
    </row>
    <row r="42" spans="2:39" ht="15" customHeight="1" x14ac:dyDescent="0.25">
      <c r="B42" s="7"/>
      <c r="C42" s="3"/>
    </row>
    <row r="43" spans="2:39" ht="15" customHeight="1" x14ac:dyDescent="0.25">
      <c r="B43" s="7"/>
      <c r="C43" s="3" t="s">
        <v>542</v>
      </c>
    </row>
    <row r="44" spans="2:39" ht="18" customHeight="1" x14ac:dyDescent="0.25">
      <c r="C44" s="3" t="s">
        <v>544</v>
      </c>
    </row>
    <row r="45" spans="2:39" ht="18" customHeight="1" x14ac:dyDescent="0.25">
      <c r="C45" s="3"/>
    </row>
    <row r="46" spans="2:39" ht="15" customHeight="1" x14ac:dyDescent="0.25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 x14ac:dyDescent="0.25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 x14ac:dyDescent="0.25">
      <c r="C48" s="22" t="s">
        <v>588</v>
      </c>
      <c r="D48" s="45" t="s">
        <v>663</v>
      </c>
    </row>
    <row r="49" spans="3:4" ht="18" customHeight="1" x14ac:dyDescent="0.25">
      <c r="C49" s="22" t="s">
        <v>589</v>
      </c>
      <c r="D49" s="45"/>
    </row>
    <row r="50" spans="3:4" ht="18" customHeight="1" x14ac:dyDescent="0.25">
      <c r="C50" s="22" t="s">
        <v>590</v>
      </c>
      <c r="D50" s="45"/>
    </row>
    <row r="51" spans="3:4" ht="18" customHeight="1" x14ac:dyDescent="0.25">
      <c r="C51" s="22" t="s">
        <v>591</v>
      </c>
      <c r="D51" s="45"/>
    </row>
    <row r="52" spans="3:4" ht="18" customHeight="1" x14ac:dyDescent="0.25">
      <c r="C52" s="22" t="s">
        <v>592</v>
      </c>
      <c r="D52" s="45"/>
    </row>
    <row r="53" spans="3:4" ht="18" customHeight="1" x14ac:dyDescent="0.25">
      <c r="C53" s="22" t="s">
        <v>593</v>
      </c>
      <c r="D53" s="45"/>
    </row>
    <row r="54" spans="3:4" ht="18" customHeight="1" x14ac:dyDescent="0.25">
      <c r="C54" s="22" t="s">
        <v>594</v>
      </c>
      <c r="D54" s="45"/>
    </row>
    <row r="55" spans="3:4" ht="18" customHeight="1" x14ac:dyDescent="0.25">
      <c r="C55" s="22" t="s">
        <v>595</v>
      </c>
      <c r="D55" s="45"/>
    </row>
    <row r="56" spans="3:4" ht="18" customHeight="1" x14ac:dyDescent="0.25">
      <c r="C56" s="22" t="s">
        <v>596</v>
      </c>
      <c r="D56" s="45"/>
    </row>
    <row r="57" spans="3:4" ht="18" customHeight="1" x14ac:dyDescent="0.25">
      <c r="C57" s="22" t="s">
        <v>597</v>
      </c>
      <c r="D57" s="45"/>
    </row>
    <row r="58" spans="3:4" ht="18" customHeight="1" x14ac:dyDescent="0.25">
      <c r="C58" s="22" t="s">
        <v>598</v>
      </c>
      <c r="D58" s="45"/>
    </row>
    <row r="59" spans="3:4" ht="18" customHeight="1" x14ac:dyDescent="0.25">
      <c r="C59" s="22" t="s">
        <v>599</v>
      </c>
      <c r="D59" s="45"/>
    </row>
    <row r="60" spans="3:4" ht="18" customHeight="1" x14ac:dyDescent="0.25">
      <c r="C60" s="22" t="s">
        <v>600</v>
      </c>
      <c r="D60" s="45"/>
    </row>
    <row r="61" spans="3:4" ht="18" customHeight="1" x14ac:dyDescent="0.25">
      <c r="C61" s="22" t="s">
        <v>601</v>
      </c>
      <c r="D61" s="45"/>
    </row>
    <row r="62" spans="3:4" ht="18" customHeight="1" x14ac:dyDescent="0.25">
      <c r="C62" s="22" t="s">
        <v>602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" zoomScale="70" zoomScaleNormal="70" workbookViewId="0">
      <selection activeCell="K12" sqref="K12"/>
    </sheetView>
  </sheetViews>
  <sheetFormatPr baseColWidth="10" defaultColWidth="0" defaultRowHeight="15" zeroHeight="1" x14ac:dyDescent="0.25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 x14ac:dyDescent="0.25"/>
    <row r="2" spans="2:56" ht="23.25" x14ac:dyDescent="0.35">
      <c r="B2" s="171" t="s">
        <v>546</v>
      </c>
    </row>
    <row r="3" spans="2:56" ht="15" customHeight="1" x14ac:dyDescent="0.35">
      <c r="B3" s="171"/>
    </row>
    <row r="4" spans="2:56" x14ac:dyDescent="0.25">
      <c r="B4" s="130"/>
      <c r="C4" s="56" t="s">
        <v>448</v>
      </c>
      <c r="D4" s="57"/>
      <c r="E4" s="331" t="str">
        <f>Netzbetreiber!D9</f>
        <v>Netze ODR GmbH</v>
      </c>
      <c r="F4" s="331"/>
      <c r="G4" s="331"/>
      <c r="M4" s="130"/>
      <c r="N4" s="130"/>
      <c r="O4" s="130"/>
    </row>
    <row r="5" spans="2:56" x14ac:dyDescent="0.25">
      <c r="B5" s="130"/>
      <c r="C5" s="56" t="s">
        <v>447</v>
      </c>
      <c r="D5" s="57"/>
      <c r="E5" s="58" t="str">
        <f>Netzbetreiber!D28</f>
        <v>Netze ODR</v>
      </c>
      <c r="F5" s="130"/>
      <c r="G5" s="130"/>
      <c r="H5" s="130"/>
      <c r="M5" s="130"/>
      <c r="N5" s="130"/>
      <c r="O5" s="130"/>
    </row>
    <row r="6" spans="2:56" x14ac:dyDescent="0.25">
      <c r="B6" s="130"/>
      <c r="C6" s="60" t="s">
        <v>490</v>
      </c>
      <c r="D6" s="57"/>
      <c r="E6" s="330" t="str">
        <f>Netzbetreiber!D11</f>
        <v>9870080000002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 x14ac:dyDescent="0.25">
      <c r="B7" s="130"/>
      <c r="C7" s="56" t="s">
        <v>133</v>
      </c>
      <c r="D7" s="57"/>
      <c r="E7" s="50">
        <f>Netzbetreiber!D6</f>
        <v>41548</v>
      </c>
      <c r="F7" s="130"/>
      <c r="G7" s="130"/>
      <c r="J7" s="130"/>
      <c r="K7" s="130"/>
      <c r="L7" s="130"/>
      <c r="M7" s="130"/>
      <c r="N7" s="130"/>
      <c r="O7" s="130"/>
    </row>
    <row r="8" spans="2:56" x14ac:dyDescent="0.2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x14ac:dyDescent="0.25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 x14ac:dyDescent="0.25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x14ac:dyDescent="0.25">
      <c r="B11" s="130"/>
      <c r="C11" s="56" t="s">
        <v>605</v>
      </c>
      <c r="D11" s="130"/>
      <c r="E11" s="130"/>
      <c r="F11" s="334" t="str">
        <f>INDEX('SLP-Verfahren'!D48:D62,'SLP-Temp-Gebiet #01'!F10)</f>
        <v>Ellwangen-Rindelbach</v>
      </c>
      <c r="G11" s="334"/>
      <c r="H11" s="290"/>
      <c r="J11" s="130"/>
      <c r="K11" s="130"/>
      <c r="L11" s="130"/>
      <c r="M11" s="130"/>
      <c r="N11" s="130"/>
      <c r="O11" s="130"/>
    </row>
    <row r="12" spans="2:56" x14ac:dyDescent="0.25"/>
    <row r="13" spans="2:56" ht="18" customHeight="1" x14ac:dyDescent="0.25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 x14ac:dyDescent="0.25">
      <c r="B14" s="130"/>
      <c r="C14" s="342" t="s">
        <v>451</v>
      </c>
      <c r="D14" s="342"/>
      <c r="E14" s="89" t="s">
        <v>452</v>
      </c>
      <c r="F14" s="263"/>
      <c r="G14" s="264"/>
      <c r="H14" s="51"/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 x14ac:dyDescent="0.25">
      <c r="B15" s="130"/>
      <c r="C15" s="342" t="s">
        <v>388</v>
      </c>
      <c r="D15" s="342"/>
      <c r="E15" s="89" t="s">
        <v>452</v>
      </c>
      <c r="F15" s="263"/>
      <c r="G15" s="264"/>
      <c r="H15" s="51"/>
      <c r="I15" s="57"/>
      <c r="J15" s="130"/>
      <c r="K15" s="130"/>
      <c r="L15" s="130"/>
      <c r="M15" s="130"/>
      <c r="N15" s="130"/>
      <c r="O15" s="161" t="s">
        <v>664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 x14ac:dyDescent="0.25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 x14ac:dyDescent="0.3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x14ac:dyDescent="0.25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 x14ac:dyDescent="0.25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 x14ac:dyDescent="0.25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x14ac:dyDescent="0.25">
      <c r="B21" s="182"/>
      <c r="C21" s="183" t="s">
        <v>528</v>
      </c>
      <c r="D21" s="153" t="s">
        <v>518</v>
      </c>
      <c r="E21" s="282">
        <f>1-SUMPRODUCT(F19:N19,F21:N21)</f>
        <v>1</v>
      </c>
      <c r="F21" s="282">
        <f>ROUND(F22/$D$22,4)</f>
        <v>0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x14ac:dyDescent="0.25">
      <c r="B22" s="182"/>
      <c r="C22" s="183" t="s">
        <v>539</v>
      </c>
      <c r="D22" s="185">
        <f>SUMPRODUCT(E22:N22,E19:N19)</f>
        <v>1</v>
      </c>
      <c r="E22" s="284">
        <v>1</v>
      </c>
      <c r="F22" s="284"/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x14ac:dyDescent="0.25">
      <c r="B23" s="182"/>
      <c r="C23" s="186" t="s">
        <v>137</v>
      </c>
      <c r="D23" s="187"/>
      <c r="E23" s="156" t="s">
        <v>664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 x14ac:dyDescent="0.25">
      <c r="B24" s="182"/>
      <c r="C24" s="186" t="s">
        <v>523</v>
      </c>
      <c r="D24" s="187"/>
      <c r="E24" s="156" t="s">
        <v>663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x14ac:dyDescent="0.25">
      <c r="B25" s="182"/>
      <c r="C25" s="186" t="s">
        <v>517</v>
      </c>
      <c r="D25" s="187"/>
      <c r="E25" s="160">
        <v>198329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x14ac:dyDescent="0.2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x14ac:dyDescent="0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x14ac:dyDescent="0.25">
      <c r="B28" s="130"/>
      <c r="C28" s="56" t="s">
        <v>522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 x14ac:dyDescent="0.25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x14ac:dyDescent="0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x14ac:dyDescent="0.25">
      <c r="B31" s="182"/>
      <c r="C31" s="183" t="s">
        <v>529</v>
      </c>
      <c r="D31" s="185" t="s">
        <v>254</v>
      </c>
      <c r="E31" s="280">
        <f>1-SUMPRODUCT(F29:N29,F31:N31)</f>
        <v>1</v>
      </c>
      <c r="F31" s="280">
        <f>ROUND(F32/$D$32,4)</f>
        <v>0.5</v>
      </c>
      <c r="G31" s="280">
        <f t="shared" ref="G31:N31" si="3">ROUND(G32/$D$32,4)</f>
        <v>0.25</v>
      </c>
      <c r="H31" s="280">
        <f t="shared" si="3"/>
        <v>0.125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x14ac:dyDescent="0.25">
      <c r="B32" s="182"/>
      <c r="C32" s="183" t="s">
        <v>535</v>
      </c>
      <c r="D32" s="286">
        <f>SUMPRODUCT(E32:N32,E29:N29)</f>
        <v>1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x14ac:dyDescent="0.25">
      <c r="B33" s="182"/>
      <c r="C33" s="186" t="s">
        <v>362</v>
      </c>
      <c r="D33" s="153" t="s">
        <v>361</v>
      </c>
      <c r="E33" s="156" t="s">
        <v>360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x14ac:dyDescent="0.25">
      <c r="B34" s="182"/>
      <c r="C34" s="186" t="s">
        <v>454</v>
      </c>
      <c r="D34" s="153" t="s">
        <v>453</v>
      </c>
      <c r="E34" s="156" t="s">
        <v>515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x14ac:dyDescent="0.2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x14ac:dyDescent="0.2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 x14ac:dyDescent="0.3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x14ac:dyDescent="0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 x14ac:dyDescent="0.3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x14ac:dyDescent="0.2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 x14ac:dyDescent="0.25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 x14ac:dyDescent="0.3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x14ac:dyDescent="0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 x14ac:dyDescent="0.3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x14ac:dyDescent="0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x14ac:dyDescent="0.25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 x14ac:dyDescent="0.25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 x14ac:dyDescent="0.25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x14ac:dyDescent="0.25">
      <c r="B55" s="182"/>
      <c r="C55" s="183" t="s">
        <v>528</v>
      </c>
      <c r="D55" s="153" t="s">
        <v>518</v>
      </c>
      <c r="E55" s="280">
        <f>1-SUMPRODUCT(F53:N53,F55:N55)</f>
        <v>1</v>
      </c>
      <c r="F55" s="280">
        <f>ROUND(F56/$D$56,4)</f>
        <v>0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x14ac:dyDescent="0.25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0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x14ac:dyDescent="0.25">
      <c r="B57" s="182"/>
      <c r="C57" s="186" t="s">
        <v>137</v>
      </c>
      <c r="D57" s="187"/>
      <c r="E57" s="156" t="str">
        <f>E23</f>
        <v>meteomedia</v>
      </c>
      <c r="F57" s="156">
        <f t="shared" ref="F57:N57" si="7">F23</f>
        <v>0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x14ac:dyDescent="0.25">
      <c r="B58" s="182"/>
      <c r="C58" s="186" t="s">
        <v>523</v>
      </c>
      <c r="D58" s="187"/>
      <c r="E58" s="156" t="str">
        <f>E24</f>
        <v>Ellwangen-Rindelbach</v>
      </c>
      <c r="F58" s="156">
        <f t="shared" ref="F58:N58" si="8">F24</f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x14ac:dyDescent="0.25">
      <c r="B59" s="182"/>
      <c r="C59" s="186" t="s">
        <v>517</v>
      </c>
      <c r="D59" s="187"/>
      <c r="E59" s="160">
        <f>E25</f>
        <v>198329</v>
      </c>
      <c r="F59" s="160">
        <f t="shared" ref="F59:N59" si="9">F25</f>
        <v>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x14ac:dyDescent="0.25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x14ac:dyDescent="0.25"/>
    <row r="62" spans="2:28" x14ac:dyDescent="0.25">
      <c r="C62" s="56" t="s">
        <v>522</v>
      </c>
      <c r="D62" s="130"/>
      <c r="E62" s="130"/>
      <c r="F62" s="157">
        <f>F28</f>
        <v>1</v>
      </c>
    </row>
    <row r="63" spans="2:28" ht="15" customHeight="1" x14ac:dyDescent="0.25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 x14ac:dyDescent="0.25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x14ac:dyDescent="0.25">
      <c r="B65" s="182"/>
      <c r="C65" s="183" t="s">
        <v>529</v>
      </c>
      <c r="D65" s="185" t="s">
        <v>254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 x14ac:dyDescent="0.25">
      <c r="B66" s="182"/>
      <c r="C66" s="183" t="s">
        <v>535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 x14ac:dyDescent="0.25">
      <c r="B67" s="182"/>
      <c r="C67" s="186" t="s">
        <v>362</v>
      </c>
      <c r="D67" s="153" t="s">
        <v>361</v>
      </c>
      <c r="E67" s="156" t="str">
        <f>E33</f>
        <v>D-1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 x14ac:dyDescent="0.2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 x14ac:dyDescent="0.2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 x14ac:dyDescent="0.25">
      <c r="B70" s="182"/>
      <c r="C70" s="191" t="s">
        <v>446</v>
      </c>
      <c r="D70" s="119" t="s">
        <v>540</v>
      </c>
      <c r="E70" s="163" t="s">
        <v>455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 x14ac:dyDescent="0.25"/>
    <row r="72" spans="2:15" ht="15.75" customHeight="1" x14ac:dyDescent="0.25">
      <c r="C72" s="343" t="s">
        <v>582</v>
      </c>
      <c r="D72" s="343"/>
      <c r="E72" s="343"/>
      <c r="F72" s="343"/>
    </row>
    <row r="73" spans="2:15" x14ac:dyDescent="0.25"/>
    <row r="74" spans="2:15" hidden="1" x14ac:dyDescent="0.25"/>
    <row r="75" spans="2:15" hidden="1" x14ac:dyDescent="0.25"/>
    <row r="76" spans="2:15" hidden="1" x14ac:dyDescent="0.25"/>
    <row r="77" spans="2:15" hidden="1" x14ac:dyDescent="0.25"/>
    <row r="78" spans="2:15" x14ac:dyDescent="0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 I22:N22 F52 F62 G24:N24 G70:N70 E32:N32 E69:N69 G25:N25 F34:N34 F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 x14ac:dyDescent="0.25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 x14ac:dyDescent="0.25"/>
    <row r="2" spans="2:56" ht="23.25" x14ac:dyDescent="0.35">
      <c r="B2" s="171" t="s">
        <v>546</v>
      </c>
    </row>
    <row r="3" spans="2:56" ht="15" customHeight="1" x14ac:dyDescent="0.35">
      <c r="B3" s="171"/>
    </row>
    <row r="4" spans="2:56" x14ac:dyDescent="0.25">
      <c r="B4" s="130"/>
      <c r="C4" s="56" t="s">
        <v>448</v>
      </c>
      <c r="D4" s="57"/>
      <c r="E4" s="331" t="str">
        <f>Netzbetreiber!$D$9</f>
        <v>Netze ODR GmbH</v>
      </c>
      <c r="F4" s="130"/>
      <c r="M4" s="130"/>
      <c r="N4" s="130"/>
      <c r="O4" s="130"/>
    </row>
    <row r="5" spans="2:56" x14ac:dyDescent="0.25">
      <c r="B5" s="130"/>
      <c r="C5" s="56" t="s">
        <v>447</v>
      </c>
      <c r="D5" s="57"/>
      <c r="E5" s="58" t="str">
        <f>Netzbetreiber!$D$28</f>
        <v>Netze ODR</v>
      </c>
      <c r="F5" s="130"/>
      <c r="G5" s="130"/>
      <c r="H5" s="130"/>
      <c r="M5" s="130"/>
      <c r="N5" s="130"/>
      <c r="O5" s="130"/>
    </row>
    <row r="6" spans="2:56" x14ac:dyDescent="0.25">
      <c r="B6" s="130"/>
      <c r="C6" s="60" t="s">
        <v>490</v>
      </c>
      <c r="D6" s="57"/>
      <c r="E6" s="330" t="str">
        <f>Netzbetreiber!$D$11</f>
        <v>9870080000002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x14ac:dyDescent="0.25">
      <c r="B7" s="130"/>
      <c r="C7" s="56" t="s">
        <v>133</v>
      </c>
      <c r="D7" s="57"/>
      <c r="E7" s="50">
        <f>Netzbetreiber!$D$6</f>
        <v>41548</v>
      </c>
      <c r="F7" s="130"/>
      <c r="G7" s="130"/>
      <c r="J7" s="130"/>
      <c r="K7" s="130"/>
      <c r="L7" s="130"/>
      <c r="M7" s="130"/>
      <c r="N7" s="130"/>
      <c r="O7" s="130"/>
    </row>
    <row r="8" spans="2:56" x14ac:dyDescent="0.2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x14ac:dyDescent="0.25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 x14ac:dyDescent="0.25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x14ac:dyDescent="0.25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 x14ac:dyDescent="0.25"/>
    <row r="13" spans="2:56" ht="18" customHeight="1" x14ac:dyDescent="0.25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 x14ac:dyDescent="0.25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 x14ac:dyDescent="0.25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 x14ac:dyDescent="0.25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 x14ac:dyDescent="0.3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x14ac:dyDescent="0.25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 x14ac:dyDescent="0.25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 x14ac:dyDescent="0.25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x14ac:dyDescent="0.25">
      <c r="B21" s="182"/>
      <c r="C21" s="183" t="s">
        <v>528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x14ac:dyDescent="0.25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x14ac:dyDescent="0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x14ac:dyDescent="0.25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x14ac:dyDescent="0.25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x14ac:dyDescent="0.2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x14ac:dyDescent="0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x14ac:dyDescent="0.25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 x14ac:dyDescent="0.25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x14ac:dyDescent="0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x14ac:dyDescent="0.25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x14ac:dyDescent="0.25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x14ac:dyDescent="0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x14ac:dyDescent="0.2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x14ac:dyDescent="0.2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x14ac:dyDescent="0.2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 x14ac:dyDescent="0.3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x14ac:dyDescent="0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 x14ac:dyDescent="0.35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x14ac:dyDescent="0.2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 x14ac:dyDescent="0.25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 x14ac:dyDescent="0.3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x14ac:dyDescent="0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 x14ac:dyDescent="0.3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x14ac:dyDescent="0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x14ac:dyDescent="0.25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 x14ac:dyDescent="0.25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 x14ac:dyDescent="0.25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x14ac:dyDescent="0.25">
      <c r="B55" s="182"/>
      <c r="C55" s="183" t="s">
        <v>528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x14ac:dyDescent="0.25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x14ac:dyDescent="0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x14ac:dyDescent="0.25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x14ac:dyDescent="0.25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x14ac:dyDescent="0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x14ac:dyDescent="0.25"/>
    <row r="62" spans="2:28" x14ac:dyDescent="0.25">
      <c r="C62" s="56" t="s">
        <v>522</v>
      </c>
      <c r="D62" s="130"/>
      <c r="E62" s="130"/>
      <c r="F62" s="157">
        <f>F28</f>
        <v>4</v>
      </c>
    </row>
    <row r="63" spans="2:28" ht="15" customHeight="1" x14ac:dyDescent="0.25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 x14ac:dyDescent="0.25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x14ac:dyDescent="0.2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x14ac:dyDescent="0.2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 x14ac:dyDescent="0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x14ac:dyDescent="0.2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x14ac:dyDescent="0.2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x14ac:dyDescent="0.2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x14ac:dyDescent="0.25"/>
    <row r="72" spans="2:15" ht="15.75" customHeight="1" x14ac:dyDescent="0.25">
      <c r="C72" s="343" t="s">
        <v>582</v>
      </c>
      <c r="D72" s="343"/>
      <c r="E72" s="343"/>
      <c r="F72" s="343"/>
    </row>
    <row r="73" spans="2:15" x14ac:dyDescent="0.25"/>
    <row r="74" spans="2:15" hidden="1" x14ac:dyDescent="0.25"/>
    <row r="75" spans="2:15" hidden="1" x14ac:dyDescent="0.25"/>
    <row r="76" spans="2:15" hidden="1" x14ac:dyDescent="0.25"/>
    <row r="77" spans="2:15" hidden="1" x14ac:dyDescent="0.25"/>
    <row r="78" spans="2:15" x14ac:dyDescent="0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L18" sqref="L18"/>
    </sheetView>
  </sheetViews>
  <sheetFormatPr baseColWidth="10" defaultColWidth="0" defaultRowHeight="15" zeroHeight="1" x14ac:dyDescent="0.25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 x14ac:dyDescent="0.3"/>
    <row r="2" spans="2:26" ht="23.25" x14ac:dyDescent="0.25">
      <c r="B2" s="129" t="s">
        <v>365</v>
      </c>
    </row>
    <row r="3" spans="2:26" x14ac:dyDescent="0.25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 x14ac:dyDescent="0.25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 x14ac:dyDescent="0.25">
      <c r="B5" s="130"/>
      <c r="C5" s="53" t="s">
        <v>370</v>
      </c>
      <c r="D5" s="54" t="str">
        <f>Netzbetreiber!$D$9</f>
        <v>Netze ODR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 x14ac:dyDescent="0.25">
      <c r="B6" s="130"/>
      <c r="C6" s="53" t="s">
        <v>337</v>
      </c>
      <c r="D6" s="54" t="str">
        <f>Netzbetreiber!$D$28</f>
        <v>Netze ODR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 x14ac:dyDescent="0.25">
      <c r="B7" s="130"/>
      <c r="C7" s="55" t="s">
        <v>490</v>
      </c>
      <c r="D7" s="54" t="str">
        <f>Netzbetreiber!$D$11</f>
        <v>9870080000002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 x14ac:dyDescent="0.25">
      <c r="B8" s="130"/>
      <c r="C8" s="53" t="s">
        <v>133</v>
      </c>
      <c r="D8" s="52">
        <f>Netzbetreiber!$D$6</f>
        <v>41548</v>
      </c>
      <c r="E8" s="130"/>
      <c r="F8" s="130"/>
      <c r="H8" s="128" t="s">
        <v>498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 x14ac:dyDescent="0.25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 x14ac:dyDescent="0.3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.75" thickBot="1" x14ac:dyDescent="0.3">
      <c r="B11" s="139" t="s">
        <v>499</v>
      </c>
      <c r="C11" s="140" t="s">
        <v>512</v>
      </c>
      <c r="D11" s="294" t="s">
        <v>247</v>
      </c>
      <c r="E11" s="164" t="s">
        <v>519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 x14ac:dyDescent="0.25">
      <c r="B12" s="141">
        <v>1</v>
      </c>
      <c r="C12" s="142" t="str">
        <f t="shared" ref="C12:C41" si="0">$D$6</f>
        <v>Netze ODR</v>
      </c>
      <c r="D12" s="62" t="s">
        <v>247</v>
      </c>
      <c r="E12" s="165" t="s">
        <v>665</v>
      </c>
      <c r="F12" s="297" t="str">
        <f>VLOOKUP($E12,'BDEW-Standard'!$B$3:$M$94,F$9,0)</f>
        <v>D14</v>
      </c>
      <c r="H12" s="274">
        <f>ROUND(VLOOKUP($E12,'BDEW-Standard'!$B$3:$M$94,H$9,0),7)</f>
        <v>3.1850190999999999</v>
      </c>
      <c r="I12" s="274">
        <f>ROUND(VLOOKUP($E12,'BDEW-Standard'!$B$3:$M$94,I$9,0),7)</f>
        <v>-37.412415500000002</v>
      </c>
      <c r="J12" s="274">
        <f>ROUND(VLOOKUP($E12,'BDEW-Standard'!$B$3:$M$94,J$9,0),7)</f>
        <v>6.1723179000000004</v>
      </c>
      <c r="K12" s="274">
        <f>ROUND(VLOOKUP($E12,'BDEW-Standard'!$B$3:$M$94,K$9,0),7)</f>
        <v>7.6109599999999999E-2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5" si="1">($H12/(1+($I12/($Q$9-$L12))^$J12)+$K12)+MAX($M12*$Q$9+$N12,$O12*$Q$9+$P12)</f>
        <v>0.95508749343949439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 x14ac:dyDescent="0.25">
      <c r="B13" s="144">
        <v>2</v>
      </c>
      <c r="C13" s="145" t="str">
        <f t="shared" si="0"/>
        <v>Netze ODR</v>
      </c>
      <c r="D13" s="62" t="s">
        <v>247</v>
      </c>
      <c r="E13" s="165" t="s">
        <v>666</v>
      </c>
      <c r="F13" s="297" t="str">
        <f>VLOOKUP($E13,'BDEW-Standard'!$B$3:$M$94,F$9,0)</f>
        <v>D24</v>
      </c>
      <c r="H13" s="274">
        <f>ROUND(VLOOKUP($E13,'BDEW-Standard'!$B$3:$M$94,H$9,0),7)</f>
        <v>2.5187775000000001</v>
      </c>
      <c r="I13" s="274">
        <f>ROUND(VLOOKUP($E13,'BDEW-Standard'!$B$3:$M$94,I$9,0),7)</f>
        <v>-35.033375399999997</v>
      </c>
      <c r="J13" s="274">
        <f>ROUND(VLOOKUP($E13,'BDEW-Standard'!$B$3:$M$94,J$9,0),7)</f>
        <v>6.2240634000000004</v>
      </c>
      <c r="K13" s="274">
        <f>ROUND(VLOOKUP($E13,'BDEW-Standard'!$B$3:$M$94,K$9,0),7)</f>
        <v>0.10107820000000001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1.0146273685996503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5" si="2">7-SUM(R13:W13)</f>
        <v>1</v>
      </c>
      <c r="Y13" s="293"/>
      <c r="Z13" s="211"/>
    </row>
    <row r="14" spans="2:26" s="143" customFormat="1" x14ac:dyDescent="0.25">
      <c r="B14" s="144">
        <v>3</v>
      </c>
      <c r="C14" s="145" t="str">
        <f t="shared" si="0"/>
        <v>Netze ODR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 x14ac:dyDescent="0.25">
      <c r="B15" s="144">
        <v>4</v>
      </c>
      <c r="C15" s="145" t="str">
        <f t="shared" si="0"/>
        <v>Netze ODR</v>
      </c>
      <c r="D15" s="62" t="s">
        <v>247</v>
      </c>
      <c r="E15" s="165" t="s">
        <v>667</v>
      </c>
      <c r="F15" s="297" t="str">
        <f>VLOOKUP($E15,'BDEW-Standard'!$B$3:$M$94,F$9,0)</f>
        <v>BA4</v>
      </c>
      <c r="H15" s="274">
        <f>ROUND(VLOOKUP($E15,'BDEW-Standard'!$B$3:$M$94,H$9,0),7)</f>
        <v>0.93158890000000005</v>
      </c>
      <c r="I15" s="274">
        <f>ROUND(VLOOKUP($E15,'BDEW-Standard'!$B$3:$M$94,I$9,0),7)</f>
        <v>-33.35</v>
      </c>
      <c r="J15" s="274">
        <f>ROUND(VLOOKUP($E15,'BDEW-Standard'!$B$3:$M$94,J$9,0),7)</f>
        <v>5.7212303000000002</v>
      </c>
      <c r="K15" s="274">
        <f>ROUND(VLOOKUP($E15,'BDEW-Standard'!$B$3:$M$94,K$9,0),7)</f>
        <v>0.66564939999999995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1.0766391850538448</v>
      </c>
      <c r="R15" s="275">
        <f>ROUND(VLOOKUP(MID($E15,4,3),'Wochentag F(WT)'!$B$7:$J$22,R$9,0),4)</f>
        <v>1.0848</v>
      </c>
      <c r="S15" s="275">
        <f>ROUND(VLOOKUP(MID($E15,4,3),'Wochentag F(WT)'!$B$7:$J$22,S$9,0),4)</f>
        <v>1.1211</v>
      </c>
      <c r="T15" s="275">
        <f>ROUND(VLOOKUP(MID($E15,4,3),'Wochentag F(WT)'!$B$7:$J$22,T$9,0),4)</f>
        <v>1.0769</v>
      </c>
      <c r="U15" s="275">
        <f>ROUND(VLOOKUP(MID($E15,4,3),'Wochentag F(WT)'!$B$7:$J$22,U$9,0),4)</f>
        <v>1.1353</v>
      </c>
      <c r="V15" s="275">
        <f>ROUND(VLOOKUP(MID($E15,4,3),'Wochentag F(WT)'!$B$7:$J$22,V$9,0),4)</f>
        <v>1.1402000000000001</v>
      </c>
      <c r="W15" s="275">
        <f>ROUND(VLOOKUP(MID($E15,4,3),'Wochentag F(WT)'!$B$7:$J$22,W$9,0),4)</f>
        <v>0.48520000000000002</v>
      </c>
      <c r="X15" s="276">
        <f t="shared" si="2"/>
        <v>0.95650000000000013</v>
      </c>
      <c r="Y15" s="293"/>
      <c r="Z15" s="211"/>
    </row>
    <row r="16" spans="2:26" s="143" customFormat="1" x14ac:dyDescent="0.25">
      <c r="B16" s="144">
        <v>5</v>
      </c>
      <c r="C16" s="145" t="str">
        <f t="shared" si="0"/>
        <v>Netze ODR</v>
      </c>
      <c r="D16" s="62" t="s">
        <v>247</v>
      </c>
      <c r="E16" s="165" t="s">
        <v>668</v>
      </c>
      <c r="F16" s="297" t="str">
        <f>VLOOKUP($E16,'BDEW-Standard'!$B$3:$M$94,F$9,0)</f>
        <v>BD4</v>
      </c>
      <c r="H16" s="274">
        <f>ROUND(VLOOKUP($E16,'BDEW-Standard'!$B$3:$M$94,H$9,0),7)</f>
        <v>3.75</v>
      </c>
      <c r="I16" s="274">
        <f>ROUND(VLOOKUP($E16,'BDEW-Standard'!$B$3:$M$94,I$9,0),7)</f>
        <v>-37.5</v>
      </c>
      <c r="J16" s="274">
        <f>ROUND(VLOOKUP($E16,'BDEW-Standard'!$B$3:$M$94,J$9,0),7)</f>
        <v>6.8</v>
      </c>
      <c r="K16" s="274">
        <f>ROUND(VLOOKUP($E16,'BDEW-Standard'!$B$3:$M$94,K$9,0),7)</f>
        <v>6.0911300000000002E-2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1.0126136468627658</v>
      </c>
      <c r="R16" s="275">
        <f>ROUND(VLOOKUP(MID($E16,4,3),'Wochentag F(WT)'!$B$7:$J$22,R$9,0),4)</f>
        <v>1.1052</v>
      </c>
      <c r="S16" s="275">
        <f>ROUND(VLOOKUP(MID($E16,4,3),'Wochentag F(WT)'!$B$7:$J$22,S$9,0),4)</f>
        <v>1.0857000000000001</v>
      </c>
      <c r="T16" s="275">
        <f>ROUND(VLOOKUP(MID($E16,4,3),'Wochentag F(WT)'!$B$7:$J$22,T$9,0),4)</f>
        <v>1.0378000000000001</v>
      </c>
      <c r="U16" s="275">
        <f>ROUND(VLOOKUP(MID($E16,4,3),'Wochentag F(WT)'!$B$7:$J$22,U$9,0),4)</f>
        <v>1.0622</v>
      </c>
      <c r="V16" s="275">
        <f>ROUND(VLOOKUP(MID($E16,4,3),'Wochentag F(WT)'!$B$7:$J$22,V$9,0),4)</f>
        <v>1.0266</v>
      </c>
      <c r="W16" s="275">
        <f>ROUND(VLOOKUP(MID($E16,4,3),'Wochentag F(WT)'!$B$7:$J$22,W$9,0),4)</f>
        <v>0.76290000000000002</v>
      </c>
      <c r="X16" s="276">
        <f t="shared" si="2"/>
        <v>0.91959999999999997</v>
      </c>
      <c r="Y16" s="293"/>
      <c r="Z16" s="211"/>
    </row>
    <row r="17" spans="2:26" s="143" customFormat="1" x14ac:dyDescent="0.25">
      <c r="B17" s="144">
        <v>6</v>
      </c>
      <c r="C17" s="145" t="str">
        <f t="shared" si="0"/>
        <v>Netze ODR</v>
      </c>
      <c r="D17" s="62" t="s">
        <v>247</v>
      </c>
      <c r="E17" s="165" t="s">
        <v>669</v>
      </c>
      <c r="F17" s="297" t="str">
        <f>VLOOKUP($E17,'BDEW-Standard'!$B$3:$M$94,F$9,0)</f>
        <v>BH4</v>
      </c>
      <c r="H17" s="274">
        <f>ROUND(VLOOKUP($E17,'BDEW-Standard'!$B$3:$M$94,H$9,0),7)</f>
        <v>2.4595180999999999</v>
      </c>
      <c r="I17" s="274">
        <f>ROUND(VLOOKUP($E17,'BDEW-Standard'!$B$3:$M$94,I$9,0),7)</f>
        <v>-35.253212400000002</v>
      </c>
      <c r="J17" s="274">
        <f>ROUND(VLOOKUP($E17,'BDEW-Standard'!$B$3:$M$94,J$9,0),7)</f>
        <v>6.0587001000000003</v>
      </c>
      <c r="K17" s="274">
        <f>ROUND(VLOOKUP($E17,'BDEW-Standard'!$B$3:$M$94,K$9,0),7)</f>
        <v>0.16473699999999999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1.043802057143173</v>
      </c>
      <c r="R17" s="275">
        <f>ROUND(VLOOKUP(MID($E17,4,3),'Wochentag F(WT)'!$B$7:$J$22,R$9,0),4)</f>
        <v>0.97670000000000001</v>
      </c>
      <c r="S17" s="275">
        <f>ROUND(VLOOKUP(MID($E17,4,3),'Wochentag F(WT)'!$B$7:$J$22,S$9,0),4)</f>
        <v>1.0388999999999999</v>
      </c>
      <c r="T17" s="275">
        <f>ROUND(VLOOKUP(MID($E17,4,3),'Wochentag F(WT)'!$B$7:$J$22,T$9,0),4)</f>
        <v>1.0027999999999999</v>
      </c>
      <c r="U17" s="275">
        <f>ROUND(VLOOKUP(MID($E17,4,3),'Wochentag F(WT)'!$B$7:$J$22,U$9,0),4)</f>
        <v>1.0162</v>
      </c>
      <c r="V17" s="275">
        <f>ROUND(VLOOKUP(MID($E17,4,3),'Wochentag F(WT)'!$B$7:$J$22,V$9,0),4)</f>
        <v>1.0024</v>
      </c>
      <c r="W17" s="275">
        <f>ROUND(VLOOKUP(MID($E17,4,3),'Wochentag F(WT)'!$B$7:$J$22,W$9,0),4)</f>
        <v>1.0043</v>
      </c>
      <c r="X17" s="276">
        <f t="shared" si="2"/>
        <v>0.95870000000000122</v>
      </c>
      <c r="Y17" s="293"/>
      <c r="Z17" s="211"/>
    </row>
    <row r="18" spans="2:26" s="143" customFormat="1" x14ac:dyDescent="0.25">
      <c r="B18" s="144">
        <v>7</v>
      </c>
      <c r="C18" s="145" t="str">
        <f t="shared" si="0"/>
        <v>Netze ODR</v>
      </c>
      <c r="D18" s="62" t="s">
        <v>247</v>
      </c>
      <c r="E18" s="165" t="s">
        <v>670</v>
      </c>
      <c r="F18" s="297" t="str">
        <f>VLOOKUP($E18,'BDEW-Standard'!$B$3:$M$94,F$9,0)</f>
        <v>GA4</v>
      </c>
      <c r="H18" s="274">
        <f>ROUND(VLOOKUP($E18,'BDEW-Standard'!$B$3:$M$94,H$9,0),7)</f>
        <v>2.8195655999999998</v>
      </c>
      <c r="I18" s="274">
        <f>ROUND(VLOOKUP($E18,'BDEW-Standard'!$B$3:$M$94,I$9,0),7)</f>
        <v>-36</v>
      </c>
      <c r="J18" s="274">
        <f>ROUND(VLOOKUP($E18,'BDEW-Standard'!$B$3:$M$94,J$9,0),7)</f>
        <v>7.7368518000000002</v>
      </c>
      <c r="K18" s="274">
        <f>ROUND(VLOOKUP($E18,'BDEW-Standard'!$B$3:$M$94,K$9,0),7)</f>
        <v>0.157281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0.96576337685759206</v>
      </c>
      <c r="R18" s="275">
        <f>ROUND(VLOOKUP(MID($E18,4,3),'Wochentag F(WT)'!$B$7:$J$22,R$9,0),4)</f>
        <v>0.93220000000000003</v>
      </c>
      <c r="S18" s="275">
        <f>ROUND(VLOOKUP(MID($E18,4,3),'Wochentag F(WT)'!$B$7:$J$22,S$9,0),4)</f>
        <v>0.98939999999999995</v>
      </c>
      <c r="T18" s="275">
        <f>ROUND(VLOOKUP(MID($E18,4,3),'Wochentag F(WT)'!$B$7:$J$22,T$9,0),4)</f>
        <v>1.0033000000000001</v>
      </c>
      <c r="U18" s="275">
        <f>ROUND(VLOOKUP(MID($E18,4,3),'Wochentag F(WT)'!$B$7:$J$22,U$9,0),4)</f>
        <v>1.0108999999999999</v>
      </c>
      <c r="V18" s="275">
        <f>ROUND(VLOOKUP(MID($E18,4,3),'Wochentag F(WT)'!$B$7:$J$22,V$9,0),4)</f>
        <v>1.018</v>
      </c>
      <c r="W18" s="275">
        <f>ROUND(VLOOKUP(MID($E18,4,3),'Wochentag F(WT)'!$B$7:$J$22,W$9,0),4)</f>
        <v>1.0356000000000001</v>
      </c>
      <c r="X18" s="276">
        <f t="shared" si="2"/>
        <v>1.0106000000000002</v>
      </c>
      <c r="Y18" s="293"/>
      <c r="Z18" s="211"/>
    </row>
    <row r="19" spans="2:26" s="143" customFormat="1" x14ac:dyDescent="0.25">
      <c r="B19" s="144">
        <v>8</v>
      </c>
      <c r="C19" s="145" t="str">
        <f t="shared" si="0"/>
        <v>Netze ODR</v>
      </c>
      <c r="D19" s="62" t="s">
        <v>247</v>
      </c>
      <c r="E19" s="165" t="s">
        <v>671</v>
      </c>
      <c r="F19" s="297" t="str">
        <f>VLOOKUP($E19,'BDEW-Standard'!$B$3:$M$94,F$9,0)</f>
        <v>GB4</v>
      </c>
      <c r="H19" s="274">
        <f>ROUND(VLOOKUP($E19,'BDEW-Standard'!$B$3:$M$94,H$9,0),7)</f>
        <v>3.6017736</v>
      </c>
      <c r="I19" s="274">
        <f>ROUND(VLOOKUP($E19,'BDEW-Standard'!$B$3:$M$94,I$9,0),7)</f>
        <v>-37.882536799999997</v>
      </c>
      <c r="J19" s="274">
        <f>ROUND(VLOOKUP($E19,'BDEW-Standard'!$B$3:$M$94,J$9,0),7)</f>
        <v>6.9836070000000001</v>
      </c>
      <c r="K19" s="274">
        <f>ROUND(VLOOKUP($E19,'BDEW-Standard'!$B$3:$M$94,K$9,0),7)</f>
        <v>5.4826199999999999E-2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0.90239375975311864</v>
      </c>
      <c r="R19" s="275">
        <f>ROUND(VLOOKUP(MID($E19,4,3),'Wochentag F(WT)'!$B$7:$J$22,R$9,0),4)</f>
        <v>0.98970000000000002</v>
      </c>
      <c r="S19" s="275">
        <f>ROUND(VLOOKUP(MID($E19,4,3),'Wochentag F(WT)'!$B$7:$J$22,S$9,0),4)</f>
        <v>0.9627</v>
      </c>
      <c r="T19" s="275">
        <f>ROUND(VLOOKUP(MID($E19,4,3),'Wochentag F(WT)'!$B$7:$J$22,T$9,0),4)</f>
        <v>1.0507</v>
      </c>
      <c r="U19" s="275">
        <f>ROUND(VLOOKUP(MID($E19,4,3),'Wochentag F(WT)'!$B$7:$J$22,U$9,0),4)</f>
        <v>1.0551999999999999</v>
      </c>
      <c r="V19" s="275">
        <f>ROUND(VLOOKUP(MID($E19,4,3),'Wochentag F(WT)'!$B$7:$J$22,V$9,0),4)</f>
        <v>1.0297000000000001</v>
      </c>
      <c r="W19" s="275">
        <f>ROUND(VLOOKUP(MID($E19,4,3),'Wochentag F(WT)'!$B$7:$J$22,W$9,0),4)</f>
        <v>0.97670000000000001</v>
      </c>
      <c r="X19" s="276">
        <f t="shared" si="2"/>
        <v>0.9352999999999998</v>
      </c>
      <c r="Y19" s="293"/>
      <c r="Z19" s="211"/>
    </row>
    <row r="20" spans="2:26" s="143" customFormat="1" x14ac:dyDescent="0.25">
      <c r="B20" s="144">
        <v>9</v>
      </c>
      <c r="C20" s="145" t="str">
        <f t="shared" si="0"/>
        <v>Netze ODR</v>
      </c>
      <c r="D20" s="62" t="s">
        <v>247</v>
      </c>
      <c r="E20" s="165" t="s">
        <v>672</v>
      </c>
      <c r="F20" s="297" t="str">
        <f>VLOOKUP($E20,'BDEW-Standard'!$B$3:$M$94,F$9,0)</f>
        <v>HA4</v>
      </c>
      <c r="H20" s="274">
        <f>ROUND(VLOOKUP($E20,'BDEW-Standard'!$B$3:$M$94,H$9,0),7)</f>
        <v>4.0196902000000003</v>
      </c>
      <c r="I20" s="274">
        <f>ROUND(VLOOKUP($E20,'BDEW-Standard'!$B$3:$M$94,I$9,0),7)</f>
        <v>-37.828203700000003</v>
      </c>
      <c r="J20" s="274">
        <f>ROUND(VLOOKUP($E20,'BDEW-Standard'!$B$3:$M$94,J$9,0),7)</f>
        <v>8.1593368999999996</v>
      </c>
      <c r="K20" s="274">
        <f>ROUND(VLOOKUP($E20,'BDEW-Standard'!$B$3:$M$94,K$9,0),7)</f>
        <v>4.72845E-2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0.86486713303260787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3"/>
      <c r="Z20" s="211"/>
    </row>
    <row r="21" spans="2:26" s="143" customFormat="1" x14ac:dyDescent="0.25">
      <c r="B21" s="144">
        <v>10</v>
      </c>
      <c r="C21" s="145" t="str">
        <f t="shared" si="0"/>
        <v>Netze ODR</v>
      </c>
      <c r="D21" s="62" t="s">
        <v>247</v>
      </c>
      <c r="E21" s="165" t="s">
        <v>673</v>
      </c>
      <c r="F21" s="297" t="str">
        <f>VLOOKUP($E21,'BDEW-Standard'!$B$3:$M$94,F$9,0)</f>
        <v>KO4</v>
      </c>
      <c r="H21" s="274">
        <f>ROUND(VLOOKUP($E21,'BDEW-Standard'!$B$3:$M$94,H$9,0),7)</f>
        <v>3.4428942999999999</v>
      </c>
      <c r="I21" s="274">
        <f>ROUND(VLOOKUP($E21,'BDEW-Standard'!$B$3:$M$94,I$9,0),7)</f>
        <v>-36.659050399999998</v>
      </c>
      <c r="J21" s="274">
        <f>ROUND(VLOOKUP($E21,'BDEW-Standard'!$B$3:$M$94,J$9,0),7)</f>
        <v>7.6083226000000002</v>
      </c>
      <c r="K21" s="274">
        <f>ROUND(VLOOKUP($E21,'BDEW-Standard'!$B$3:$M$94,K$9,0),7)</f>
        <v>7.4685000000000001E-2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0.97768382110526542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3"/>
      <c r="Z21" s="211"/>
    </row>
    <row r="22" spans="2:26" s="143" customFormat="1" x14ac:dyDescent="0.25">
      <c r="B22" s="144">
        <v>11</v>
      </c>
      <c r="C22" s="145" t="str">
        <f t="shared" si="0"/>
        <v>Netze ODR</v>
      </c>
      <c r="D22" s="62" t="s">
        <v>247</v>
      </c>
      <c r="E22" s="165" t="s">
        <v>674</v>
      </c>
      <c r="F22" s="297" t="str">
        <f>VLOOKUP($E22,'BDEW-Standard'!$B$3:$M$94,F$9,0)</f>
        <v>MF4</v>
      </c>
      <c r="H22" s="274">
        <f>ROUND(VLOOKUP($E22,'BDEW-Standard'!$B$3:$M$94,H$9,0),7)</f>
        <v>2.5187775000000001</v>
      </c>
      <c r="I22" s="274">
        <f>ROUND(VLOOKUP($E22,'BDEW-Standard'!$B$3:$M$94,I$9,0),7)</f>
        <v>-35.033375399999997</v>
      </c>
      <c r="J22" s="274">
        <f>ROUND(VLOOKUP($E22,'BDEW-Standard'!$B$3:$M$94,J$9,0),7)</f>
        <v>6.2240634000000004</v>
      </c>
      <c r="K22" s="274">
        <f>ROUND(VLOOKUP($E22,'BDEW-Standard'!$B$3:$M$94,K$9,0),7)</f>
        <v>0.10107820000000001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1.0146273685996503</v>
      </c>
      <c r="R22" s="275">
        <f>ROUND(VLOOKUP(MID($E22,4,3),'Wochentag F(WT)'!$B$7:$J$22,R$9,0),4)</f>
        <v>1.0354000000000001</v>
      </c>
      <c r="S22" s="275">
        <f>ROUND(VLOOKUP(MID($E22,4,3),'Wochentag F(WT)'!$B$7:$J$22,S$9,0),4)</f>
        <v>1.0523</v>
      </c>
      <c r="T22" s="275">
        <f>ROUND(VLOOKUP(MID($E22,4,3),'Wochentag F(WT)'!$B$7:$J$22,T$9,0),4)</f>
        <v>1.0448999999999999</v>
      </c>
      <c r="U22" s="275">
        <f>ROUND(VLOOKUP(MID($E22,4,3),'Wochentag F(WT)'!$B$7:$J$22,U$9,0),4)</f>
        <v>1.0494000000000001</v>
      </c>
      <c r="V22" s="275">
        <f>ROUND(VLOOKUP(MID($E22,4,3),'Wochentag F(WT)'!$B$7:$J$22,V$9,0),4)</f>
        <v>0.98850000000000005</v>
      </c>
      <c r="W22" s="275">
        <f>ROUND(VLOOKUP(MID($E22,4,3),'Wochentag F(WT)'!$B$7:$J$22,W$9,0),4)</f>
        <v>0.88600000000000001</v>
      </c>
      <c r="X22" s="276">
        <f t="shared" si="2"/>
        <v>0.94349999999999934</v>
      </c>
      <c r="Y22" s="293"/>
      <c r="Z22" s="211"/>
    </row>
    <row r="23" spans="2:26" s="143" customFormat="1" x14ac:dyDescent="0.25">
      <c r="B23" s="144">
        <v>12</v>
      </c>
      <c r="C23" s="145" t="str">
        <f t="shared" si="0"/>
        <v>Netze ODR</v>
      </c>
      <c r="D23" s="62" t="s">
        <v>247</v>
      </c>
      <c r="E23" s="165" t="s">
        <v>675</v>
      </c>
      <c r="F23" s="297" t="str">
        <f>VLOOKUP($E23,'BDEW-Standard'!$B$3:$M$94,F$9,0)</f>
        <v>MK4</v>
      </c>
      <c r="H23" s="274">
        <f>ROUND(VLOOKUP($E23,'BDEW-Standard'!$B$3:$M$94,H$9,0),7)</f>
        <v>3.1177248</v>
      </c>
      <c r="I23" s="274">
        <f>ROUND(VLOOKUP($E23,'BDEW-Standard'!$B$3:$M$94,I$9,0),7)</f>
        <v>-35.871506199999999</v>
      </c>
      <c r="J23" s="274">
        <f>ROUND(VLOOKUP($E23,'BDEW-Standard'!$B$3:$M$94,J$9,0),7)</f>
        <v>7.5186828999999999</v>
      </c>
      <c r="K23" s="274">
        <f>ROUND(VLOOKUP($E23,'BDEW-Standard'!$B$3:$M$94,K$9,0),7)</f>
        <v>3.4330100000000002E-2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0.9622064996731321</v>
      </c>
      <c r="R23" s="275">
        <f>ROUND(VLOOKUP(MID($E23,4,3),'Wochentag F(WT)'!$B$7:$J$22,R$9,0),4)</f>
        <v>1.0699000000000001</v>
      </c>
      <c r="S23" s="275">
        <f>ROUND(VLOOKUP(MID($E23,4,3),'Wochentag F(WT)'!$B$7:$J$22,S$9,0),4)</f>
        <v>1.0365</v>
      </c>
      <c r="T23" s="275">
        <f>ROUND(VLOOKUP(MID($E23,4,3),'Wochentag F(WT)'!$B$7:$J$22,T$9,0),4)</f>
        <v>0.99329999999999996</v>
      </c>
      <c r="U23" s="275">
        <f>ROUND(VLOOKUP(MID($E23,4,3),'Wochentag F(WT)'!$B$7:$J$22,U$9,0),4)</f>
        <v>0.99480000000000002</v>
      </c>
      <c r="V23" s="275">
        <f>ROUND(VLOOKUP(MID($E23,4,3),'Wochentag F(WT)'!$B$7:$J$22,V$9,0),4)</f>
        <v>1.0659000000000001</v>
      </c>
      <c r="W23" s="275">
        <f>ROUND(VLOOKUP(MID($E23,4,3),'Wochentag F(WT)'!$B$7:$J$22,W$9,0),4)</f>
        <v>0.93620000000000003</v>
      </c>
      <c r="X23" s="276">
        <f t="shared" si="2"/>
        <v>0.90339999999999954</v>
      </c>
      <c r="Y23" s="293"/>
      <c r="Z23" s="211"/>
    </row>
    <row r="24" spans="2:26" s="143" customFormat="1" x14ac:dyDescent="0.25">
      <c r="B24" s="144">
        <v>13</v>
      </c>
      <c r="C24" s="145" t="str">
        <f t="shared" si="0"/>
        <v>Netze ODR</v>
      </c>
      <c r="D24" s="62" t="s">
        <v>247</v>
      </c>
      <c r="E24" s="165" t="s">
        <v>676</v>
      </c>
      <c r="F24" s="297" t="str">
        <f>VLOOKUP($E24,'BDEW-Standard'!$B$3:$M$94,F$9,0)</f>
        <v>PD4</v>
      </c>
      <c r="H24" s="274">
        <f>ROUND(VLOOKUP($E24,'BDEW-Standard'!$B$3:$M$94,H$9,0),7)</f>
        <v>3.85</v>
      </c>
      <c r="I24" s="274">
        <f>ROUND(VLOOKUP($E24,'BDEW-Standard'!$B$3:$M$94,I$9,0),7)</f>
        <v>-37</v>
      </c>
      <c r="J24" s="274">
        <f>ROUND(VLOOKUP($E24,'BDEW-Standard'!$B$3:$M$94,J$9,0),7)</f>
        <v>10.2405021</v>
      </c>
      <c r="K24" s="274">
        <f>ROUND(VLOOKUP($E24,'BDEW-Standard'!$B$3:$M$94,K$9,0),7)</f>
        <v>4.6924300000000002E-2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0.75691065279879233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 x14ac:dyDescent="0.25">
      <c r="B25" s="144">
        <v>14</v>
      </c>
      <c r="C25" s="145" t="str">
        <f t="shared" si="0"/>
        <v>Netze ODR</v>
      </c>
      <c r="D25" s="62" t="s">
        <v>247</v>
      </c>
      <c r="E25" s="165" t="s">
        <v>677</v>
      </c>
      <c r="F25" s="297" t="str">
        <f>VLOOKUP($E25,'BDEW-Standard'!$B$3:$M$94,F$9,0)</f>
        <v>WA4</v>
      </c>
      <c r="H25" s="274">
        <f>ROUND(VLOOKUP($E25,'BDEW-Standard'!$B$3:$M$94,H$9,0),7)</f>
        <v>1.0535874999999999</v>
      </c>
      <c r="I25" s="274">
        <f>ROUND(VLOOKUP($E25,'BDEW-Standard'!$B$3:$M$94,I$9,0),7)</f>
        <v>-35.299999999999997</v>
      </c>
      <c r="J25" s="274">
        <f>ROUND(VLOOKUP($E25,'BDEW-Standard'!$B$3:$M$94,J$9,0),7)</f>
        <v>4.8662747</v>
      </c>
      <c r="K25" s="274">
        <f>ROUND(VLOOKUP($E25,'BDEW-Standard'!$B$3:$M$94,K$9,0),7)</f>
        <v>0.68110420000000005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1.0844348950990992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3"/>
      <c r="Z25" s="211"/>
    </row>
    <row r="26" spans="2:26" s="143" customFormat="1" x14ac:dyDescent="0.25">
      <c r="B26" s="144">
        <v>15</v>
      </c>
      <c r="C26" s="145" t="str">
        <f t="shared" si="0"/>
        <v>Netze ODR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 x14ac:dyDescent="0.25">
      <c r="B27" s="144">
        <v>16</v>
      </c>
      <c r="C27" s="145" t="str">
        <f t="shared" si="0"/>
        <v>Netze ODR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 x14ac:dyDescent="0.25">
      <c r="B28" s="144">
        <v>17</v>
      </c>
      <c r="C28" s="145" t="str">
        <f t="shared" si="0"/>
        <v>Netze ODR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 x14ac:dyDescent="0.25">
      <c r="B29" s="144">
        <v>18</v>
      </c>
      <c r="C29" s="145" t="str">
        <f t="shared" si="0"/>
        <v>Netze ODR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 x14ac:dyDescent="0.25">
      <c r="B30" s="144">
        <v>19</v>
      </c>
      <c r="C30" s="145" t="str">
        <f t="shared" si="0"/>
        <v>Netze ODR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 x14ac:dyDescent="0.25">
      <c r="B31" s="144">
        <v>20</v>
      </c>
      <c r="C31" s="145" t="str">
        <f t="shared" si="0"/>
        <v>Netze ODR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 x14ac:dyDescent="0.25">
      <c r="B32" s="144">
        <v>21</v>
      </c>
      <c r="C32" s="145" t="str">
        <f t="shared" si="0"/>
        <v>Netze ODR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 x14ac:dyDescent="0.25">
      <c r="B33" s="144">
        <v>22</v>
      </c>
      <c r="C33" s="145" t="str">
        <f t="shared" si="0"/>
        <v>Netze ODR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 x14ac:dyDescent="0.25">
      <c r="B34" s="144">
        <v>23</v>
      </c>
      <c r="C34" s="145" t="str">
        <f t="shared" si="0"/>
        <v>Netze ODR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 x14ac:dyDescent="0.25">
      <c r="B35" s="144">
        <v>24</v>
      </c>
      <c r="C35" s="145" t="str">
        <f t="shared" si="0"/>
        <v>Netze ODR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 x14ac:dyDescent="0.25">
      <c r="B36" s="144">
        <v>25</v>
      </c>
      <c r="C36" s="145" t="str">
        <f t="shared" si="0"/>
        <v>Netze ODR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 x14ac:dyDescent="0.25">
      <c r="B37" s="144">
        <v>26</v>
      </c>
      <c r="C37" s="145" t="str">
        <f t="shared" si="0"/>
        <v>Netze ODR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 x14ac:dyDescent="0.25">
      <c r="B38" s="144">
        <v>27</v>
      </c>
      <c r="C38" s="145" t="str">
        <f t="shared" si="0"/>
        <v>Netze ODR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 x14ac:dyDescent="0.25">
      <c r="B39" s="144">
        <v>28</v>
      </c>
      <c r="C39" s="145" t="str">
        <f t="shared" si="0"/>
        <v>Netze ODR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 x14ac:dyDescent="0.25">
      <c r="B40" s="144">
        <v>29</v>
      </c>
      <c r="C40" s="145" t="str">
        <f t="shared" si="0"/>
        <v>Netze ODR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 x14ac:dyDescent="0.25">
      <c r="B41" s="144">
        <v>30</v>
      </c>
      <c r="C41" s="145" t="str">
        <f t="shared" si="0"/>
        <v>Netze ODR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 x14ac:dyDescent="0.25"/>
    <row r="43" spans="2:25" x14ac:dyDescent="0.25"/>
    <row r="44" spans="2:25" x14ac:dyDescent="0.25"/>
    <row r="45" spans="2:25" x14ac:dyDescent="0.25"/>
    <row r="46" spans="2:25" x14ac:dyDescent="0.25"/>
    <row r="47" spans="2:25" x14ac:dyDescent="0.25"/>
    <row r="48" spans="2:2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5 H12:K25 C13:C33 C34:C41 M12:X25" unlockedFormula="1"/>
    <ignoredError sqref="L12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U31" sqref="U31"/>
    </sheetView>
  </sheetViews>
  <sheetFormatPr baseColWidth="10" defaultColWidth="0" defaultRowHeight="12.75" zeroHeight="1" x14ac:dyDescent="0.2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 x14ac:dyDescent="0.2"/>
    <row r="2" spans="2:30" ht="23.25" x14ac:dyDescent="0.35">
      <c r="B2" s="84" t="s">
        <v>449</v>
      </c>
    </row>
    <row r="3" spans="2:30" ht="15" customHeight="1" x14ac:dyDescent="0.35">
      <c r="B3" s="84"/>
    </row>
    <row r="4" spans="2:30" ht="15" customHeight="1" x14ac:dyDescent="0.25">
      <c r="B4" s="85" t="s">
        <v>448</v>
      </c>
      <c r="C4" s="63" t="str">
        <f>Netzbetreiber!$D$9</f>
        <v>Netze ODR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 x14ac:dyDescent="0.25">
      <c r="B5" s="87" t="s">
        <v>447</v>
      </c>
      <c r="C5" s="64" t="str">
        <f>Netzbetreiber!$D$28</f>
        <v>Netze ODR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 x14ac:dyDescent="0.25">
      <c r="B6" s="85" t="s">
        <v>445</v>
      </c>
      <c r="C6" s="63" t="str">
        <f>Netzbetreiber!$D$11</f>
        <v>9870080000002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 x14ac:dyDescent="0.3">
      <c r="B7" s="85" t="s">
        <v>133</v>
      </c>
      <c r="C7" s="59">
        <f>Netzbetreiber!$D$6</f>
        <v>41548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 x14ac:dyDescent="0.3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 x14ac:dyDescent="0.3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 x14ac:dyDescent="0.25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 x14ac:dyDescent="0.3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 x14ac:dyDescent="0.2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 x14ac:dyDescent="0.25">
      <c r="B13" s="116" t="s">
        <v>400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 x14ac:dyDescent="0.2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 x14ac:dyDescent="0.2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 x14ac:dyDescent="0.2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 x14ac:dyDescent="0.2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 x14ac:dyDescent="0.2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 x14ac:dyDescent="0.2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 x14ac:dyDescent="0.25">
      <c r="B20" s="121" t="s">
        <v>651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 x14ac:dyDescent="0.2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 x14ac:dyDescent="0.2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 x14ac:dyDescent="0.2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 x14ac:dyDescent="0.2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 x14ac:dyDescent="0.2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 x14ac:dyDescent="0.2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 x14ac:dyDescent="0.2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 x14ac:dyDescent="0.2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 x14ac:dyDescent="0.2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 x14ac:dyDescent="0.2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 x14ac:dyDescent="0.2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 x14ac:dyDescent="0.2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 x14ac:dyDescent="0.3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 x14ac:dyDescent="0.2"/>
    <row r="35" spans="2:30" x14ac:dyDescent="0.2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 x14ac:dyDescent="0.2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 x14ac:dyDescent="0.25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 x14ac:dyDescent="0.2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 x14ac:dyDescent="0.25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 x14ac:dyDescent="0.25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 x14ac:dyDescent="0.25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 x14ac:dyDescent="0.25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 x14ac:dyDescent="0.25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 x14ac:dyDescent="0.25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 x14ac:dyDescent="0.25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 x14ac:dyDescent="0.25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 x14ac:dyDescent="0.25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 x14ac:dyDescent="0.25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 x14ac:dyDescent="0.25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 x14ac:dyDescent="0.25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 x14ac:dyDescent="0.25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 x14ac:dyDescent="0.25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 x14ac:dyDescent="0.25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 x14ac:dyDescent="0.25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 x14ac:dyDescent="0.25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 x14ac:dyDescent="0.25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 x14ac:dyDescent="0.25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 x14ac:dyDescent="0.25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 x14ac:dyDescent="0.25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 x14ac:dyDescent="0.25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 x14ac:dyDescent="0.25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 x14ac:dyDescent="0.25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 x14ac:dyDescent="0.25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 x14ac:dyDescent="0.25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 x14ac:dyDescent="0.25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 x14ac:dyDescent="0.25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 x14ac:dyDescent="0.25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 x14ac:dyDescent="0.25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 x14ac:dyDescent="0.25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 x14ac:dyDescent="0.25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 x14ac:dyDescent="0.25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 x14ac:dyDescent="0.25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 x14ac:dyDescent="0.25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 x14ac:dyDescent="0.25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 x14ac:dyDescent="0.25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 x14ac:dyDescent="0.25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 x14ac:dyDescent="0.25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 x14ac:dyDescent="0.25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 x14ac:dyDescent="0.25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 x14ac:dyDescent="0.25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 x14ac:dyDescent="0.25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 x14ac:dyDescent="0.25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 x14ac:dyDescent="0.25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 x14ac:dyDescent="0.25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 x14ac:dyDescent="0.25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 x14ac:dyDescent="0.25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 x14ac:dyDescent="0.25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 x14ac:dyDescent="0.25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 x14ac:dyDescent="0.25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 x14ac:dyDescent="0.25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 x14ac:dyDescent="0.25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 x14ac:dyDescent="0.25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 x14ac:dyDescent="0.25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 x14ac:dyDescent="0.25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 x14ac:dyDescent="0.25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 x14ac:dyDescent="0.25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 x14ac:dyDescent="0.25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 x14ac:dyDescent="0.25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 x14ac:dyDescent="0.25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 x14ac:dyDescent="0.25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 x14ac:dyDescent="0.25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 x14ac:dyDescent="0.25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 x14ac:dyDescent="0.25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 x14ac:dyDescent="0.25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 x14ac:dyDescent="0.25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 x14ac:dyDescent="0.25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 x14ac:dyDescent="0.25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 x14ac:dyDescent="0.25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 x14ac:dyDescent="0.25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 x14ac:dyDescent="0.25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 x14ac:dyDescent="0.25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 x14ac:dyDescent="0.25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 x14ac:dyDescent="0.25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 x14ac:dyDescent="0.25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 x14ac:dyDescent="0.25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 x14ac:dyDescent="0.25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 x14ac:dyDescent="0.25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 x14ac:dyDescent="0.25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 x14ac:dyDescent="0.25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 x14ac:dyDescent="0.25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 x14ac:dyDescent="0.25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 x14ac:dyDescent="0.25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 x14ac:dyDescent="0.25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 x14ac:dyDescent="0.25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 x14ac:dyDescent="0.25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 x14ac:dyDescent="0.25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 x14ac:dyDescent="0.25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 x14ac:dyDescent="0.25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 x14ac:dyDescent="0.25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 x14ac:dyDescent="0.3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 x14ac:dyDescent="0.25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 x14ac:dyDescent="0.25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 x14ac:dyDescent="0.25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 x14ac:dyDescent="0.25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 x14ac:dyDescent="0.25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 x14ac:dyDescent="0.25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 x14ac:dyDescent="0.25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 x14ac:dyDescent="0.25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 x14ac:dyDescent="0.25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 x14ac:dyDescent="0.25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 x14ac:dyDescent="0.25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 x14ac:dyDescent="0.25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 x14ac:dyDescent="0.25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 x14ac:dyDescent="0.25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 x14ac:dyDescent="0.25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 x14ac:dyDescent="0.25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 x14ac:dyDescent="0.25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 x14ac:dyDescent="0.25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 x14ac:dyDescent="0.25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 x14ac:dyDescent="0.25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 x14ac:dyDescent="0.25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 x14ac:dyDescent="0.25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 x14ac:dyDescent="0.25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 x14ac:dyDescent="0.25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 x14ac:dyDescent="0.25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 x14ac:dyDescent="0.25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 x14ac:dyDescent="0.25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 x14ac:dyDescent="0.25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 x14ac:dyDescent="0.25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 x14ac:dyDescent="0.25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 x14ac:dyDescent="0.25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 x14ac:dyDescent="0.25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 x14ac:dyDescent="0.25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 x14ac:dyDescent="0.25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 x14ac:dyDescent="0.25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 x14ac:dyDescent="0.25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 x14ac:dyDescent="0.25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 x14ac:dyDescent="0.25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 x14ac:dyDescent="0.25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 x14ac:dyDescent="0.25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 x14ac:dyDescent="0.25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 x14ac:dyDescent="0.25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 x14ac:dyDescent="0.25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 x14ac:dyDescent="0.25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 x14ac:dyDescent="0.25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 x14ac:dyDescent="0.25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 x14ac:dyDescent="0.25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 x14ac:dyDescent="0.25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 x14ac:dyDescent="0.25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 x14ac:dyDescent="0.25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 x14ac:dyDescent="0.25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 x14ac:dyDescent="0.25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 x14ac:dyDescent="0.25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 x14ac:dyDescent="0.25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 x14ac:dyDescent="0.25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 x14ac:dyDescent="0.25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 x14ac:dyDescent="0.25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 x14ac:dyDescent="0.25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 x14ac:dyDescent="0.25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 x14ac:dyDescent="0.25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 x14ac:dyDescent="0.25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 x14ac:dyDescent="0.25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 x14ac:dyDescent="0.25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 x14ac:dyDescent="0.25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 x14ac:dyDescent="0.2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 x14ac:dyDescent="0.25">
      <c r="A1" s="131" t="s">
        <v>458</v>
      </c>
      <c r="B1" s="128"/>
      <c r="D1" s="214" t="s">
        <v>547</v>
      </c>
    </row>
    <row r="2" spans="1:16" x14ac:dyDescent="0.25">
      <c r="A2" s="234"/>
      <c r="B2" s="233" t="s">
        <v>459</v>
      </c>
    </row>
    <row r="3" spans="1:16" ht="20.100000000000001" customHeight="1" x14ac:dyDescent="0.25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 x14ac:dyDescent="0.25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 x14ac:dyDescent="0.25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 x14ac:dyDescent="0.25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 x14ac:dyDescent="0.25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 x14ac:dyDescent="0.25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 x14ac:dyDescent="0.25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 x14ac:dyDescent="0.25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 x14ac:dyDescent="0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 x14ac:dyDescent="0.25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 x14ac:dyDescent="0.25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 x14ac:dyDescent="0.25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 x14ac:dyDescent="0.25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 x14ac:dyDescent="0.25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 x14ac:dyDescent="0.25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 x14ac:dyDescent="0.25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 x14ac:dyDescent="0.25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 x14ac:dyDescent="0.25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 x14ac:dyDescent="0.25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 x14ac:dyDescent="0.2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 x14ac:dyDescent="0.25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Verfahrensspezifische Parameter Netze ODR</dc:title>
  <dc:creator>BDEW/VKU/GEODE</dc:creator>
  <cp:lastModifiedBy>Holz, Ann-Kathrin NGO</cp:lastModifiedBy>
  <cp:lastPrinted>2015-03-20T22:59:10Z</cp:lastPrinted>
  <dcterms:created xsi:type="dcterms:W3CDTF">2015-01-15T05:25:41Z</dcterms:created>
  <dcterms:modified xsi:type="dcterms:W3CDTF">2021-09-29T11:13:00Z</dcterms:modified>
</cp:coreProperties>
</file>