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GK\GKR_Work\Netzwirtschaft\Netzzugang\Gas\Netzkonto_MeMi_EV\SLP\"/>
    </mc:Choice>
  </mc:AlternateContent>
  <xr:revisionPtr revIDLastSave="0" documentId="13_ncr:1_{21AE5ED5-1ABA-433F-8D49-04FDA8CD707F}" xr6:coauthVersionLast="47" xr6:coauthVersionMax="47" xr10:uidLastSave="{00000000-0000-0000-0000-000000000000}"/>
  <bookViews>
    <workbookView xWindow="38280" yWindow="-1365" windowWidth="38640" windowHeight="21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5" l="1"/>
  <c r="E7" i="17"/>
  <c r="E6" i="17"/>
  <c r="E5" i="17"/>
  <c r="E4" i="17"/>
  <c r="D6" i="15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<sst xmlns="http://schemas.openxmlformats.org/spreadsheetml/2006/main" count="1410" uniqueCount="696">
  <si>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</si>
  <si>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</si>
  <si>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</si>
  <si>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</si>
  <si>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</si>
  <si>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</si>
  <si>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</si>
  <si>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</si>
  <si>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</si>
  <si>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</si>
  <si>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</si>
  <si>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</si>
  <si>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</si>
  <si>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</si>
  <si>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</si>
  <si>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</si>
  <si>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</si>
  <si>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</si>
  <si>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</si>
  <si>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</si>
  <si>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</si>
  <si>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</si>
  <si>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</si>
  <si>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</si>
  <si>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</si>
  <si>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</si>
  <si>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</si>
  <si>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</si>
  <si>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</si>
  <si>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</si>
  <si>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</si>
  <si>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</si>
  <si>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</si>
  <si>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</si>
  <si>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</si>
  <si>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</si>
  <si>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</si>
  <si>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</si>
  <si>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</si>
  <si>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</si>
  <si>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</si>
  <si>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</si>
  <si>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</si>
  <si>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</si>
  <si>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</si>
  <si>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</si>
  <si>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</si>
  <si>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</si>
  <si>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</si>
  <si>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</si>
  <si>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</si>
  <si>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</si>
  <si>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</si>
  <si>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</si>
  <si>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</si>
  <si>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</si>
  <si>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</si>
  <si>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</si>
  <si>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</si>
  <si>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</si>
  <si>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</si>
  <si>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</si>
  <si>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</si>
  <si>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</si>
  <si>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</si>
  <si>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</si>
  <si>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</si>
  <si>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</si>
  <si>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</si>
  <si>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</si>
  <si>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</si>
  <si>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</si>
  <si>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</si>
  <si>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</si>
  <si>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</si>
  <si>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</si>
  <si>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</si>
  <si>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</si>
  <si>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</si>
  <si>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</si>
  <si>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</si>
  <si>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</si>
  <si>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</si>
  <si>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</si>
  <si>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</si>
  <si>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</si>
  <si>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</si>
  <si>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</si>
  <si>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</si>
  <si>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</si>
  <si>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</si>
  <si>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</si>
  <si>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</si>
  <si>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</si>
  <si>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</si>
  <si>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</si>
  <si>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</si>
  <si>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</si>
  <si>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</si>
  <si>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</si>
  <si>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</si>
  <si>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</si>
  <si>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</si>
  <si>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</si>
  <si>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</si>
  <si>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</si>
  <si>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</si>
  <si>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</si>
  <si>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</si>
  <si>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</si>
  <si>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</si>
  <si>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</si>
  <si>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</si>
  <si>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</si>
  <si>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</si>
  <si>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</si>
  <si>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</si>
  <si>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</si>
  <si>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</si>
  <si>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</si>
  <si>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</si>
  <si>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</si>
  <si>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</si>
  <si>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</si>
  <si>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</si>
  <si>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</si>
  <si>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</si>
  <si>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</si>
  <si>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</si>
  <si>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</si>
  <si>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</si>
  <si>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</si>
  <si>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</si>
  <si>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</si>
  <si>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</si>
  <si>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</si>
  <si>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</si>
  <si>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</si>
  <si>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</si>
  <si>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</si>
  <si>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</si>
  <si>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</si>
  <si>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</si>
  <si>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</si>
  <si>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</si>
  <si>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</si>
  <si>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</si>
  <si>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</si>
  <si>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</si>
  <si>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</si>
  <si>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</si>
  <si>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</si>
  <si>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</si>
  <si>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</si>
  <si>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</si>
  <si>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</si>
  <si>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</si>
  <si>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</si>
  <si>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</si>
  <si>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</si>
  <si>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</si>
  <si>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</si>
  <si>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</si>
  <si>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</si>
  <si>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</si>
  <si>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</si>
  <si>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</si>
  <si>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</si>
  <si>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</si>
  <si>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</si>
  <si>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</si>
  <si>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</si>
  <si>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</si>
  <si>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</si>
  <si>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</si>
  <si>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</si>
  <si>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</si>
  <si>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</si>
  <si>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</si>
  <si>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</si>
  <si>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</si>
  <si>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</si>
  <si>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</si>
  <si>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</si>
  <si>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</si>
  <si>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</si>
  <si>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</si>
  <si>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</si>
  <si>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</si>
  <si>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</si>
  <si>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</si>
  <si>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</si>
  <si>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</si>
  <si>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</si>
  <si>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</si>
  <si>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</si>
  <si>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</si>
  <si>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</si>
  <si>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</si>
  <si>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</si>
  <si>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</si>
  <si>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</si>
  <si>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</si>
  <si>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</si>
  <si>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</si>
  <si>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</si>
  <si>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</si>
  <si>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</si>
  <si>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</si>
  <si>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</si>
  <si>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</si>
  <si>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</si>
  <si>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</si>
  <si>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</si>
  <si>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</si>
  <si>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</si>
  <si>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</si>
  <si>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</si>
  <si>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</si>
  <si>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</si>
  <si>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</si>
  <si>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</si>
  <si>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</si>
  <si>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</si>
  <si>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</si>
  <si>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</si>
  <si>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</si>
  <si>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</si>
  <si>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</si>
  <si>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</si>
  <si>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</si>
  <si>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</si>
  <si>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</si>
  <si>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</si>
  <si>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</si>
  <si>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</si>
  <si>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</si>
  <si>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</si>
  <si>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</si>
  <si>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</si>
  <si>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</si>
  <si>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</si>
  <si>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</si>
  <si>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</si>
  <si>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</si>
  <si>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</si>
  <si>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</si>
  <si>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</si>
  <si>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</si>
  <si>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</si>
  <si>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</si>
  <si>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</si>
  <si>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</si>
  <si>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</si>
  <si>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</si>
  <si>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</si>
  <si>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</si>
  <si>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</si>
  <si>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</si>
  <si>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</si>
  <si>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</si>
  <si>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</si>
  <si>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</si>
  <si>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</si>
  <si>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</si>
  <si>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</si>
  <si>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</si>
  <si>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</si>
  <si>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</si>
  <si>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</si>
  <si>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</si>
  <si>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</si>
  <si>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</si>
  <si>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</si>
  <si>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</si>
  <si>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</si>
  <si>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</si>
  <si>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</si>
  <si>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</si>
  <si>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</si>
  <si>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</si>
  <si>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</si>
  <si>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</si>
  <si>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</si>
  <si>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</si>
  <si>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</si>
  <si>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</si>
  <si>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</si>
  <si>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</si>
  <si>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</si>
  <si>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</si>
  <si>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</si>
  <si>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</si>
  <si>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</si>
  <si>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</si>
  <si>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</si>
  <si>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</si>
  <si>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</si>
  <si>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</si>
  <si>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</si>
  <si>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</si>
  <si>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</si>
  <si>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</si>
  <si>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</si>
  <si>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</si>
  <si>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</si>
  <si>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</si>
  <si>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</si>
  <si>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</si>
  <si>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</si>
  <si>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</si>
  <si>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</si>
  <si>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</si>
  <si>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</si>
  <si>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</si>
  <si>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</si>
  <si>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</si>
  <si>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</si>
  <si>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</si>
  <si>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</si>
  <si>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</si>
  <si>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</si>
  <si>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</si>
  <si>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</si>
  <si>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</si>
  <si>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</si>
  <si>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</si>
  <si>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</si>
  <si>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</si>
  <si>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</si>
  <si>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</si>
  <si>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</si>
  <si>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</si>
  <si>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</si>
  <si>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</si>
  <si>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</si>
  <si>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</si>
  <si>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</si>
  <si>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</si>
  <si>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</si>
  <si>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</si>
  <si>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</si>
  <si>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</si>
  <si>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</si>
  <si>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</si>
  <si>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</si>
  <si>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</si>
  <si>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</si>
  <si>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</si>
  <si>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</si>
  <si>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</si>
  <si>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</si>
  <si>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</si>
  <si>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</si>
  <si>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</si>
  <si>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</si>
  <si>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</si>
  <si>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</si>
  <si>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</si>
  <si>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</si>
  <si>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</si>
  <si>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</si>
  <si>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</si>
  <si>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</si>
  <si>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</si>
  <si>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</si>
  <si>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</si>
  <si>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</si>
  <si>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</si>
  <si>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</si>
  <si>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</si>
  <si>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</si>
  <si>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</si>
  <si>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</si>
  <si>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</si>
  <si>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</si>
  <si>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</si>
  <si>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</si>
  <si>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</si>
  <si>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</si>
  <si>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</si>
  <si>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</si>
  <si>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</si>
  <si>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</si>
  <si>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</si>
  <si>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</si>
  <si>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</si>
  <si>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</si>
  <si>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</si>
  <si>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</si>
  <si>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</si>
  <si>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</si>
  <si>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</si>
  <si>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</si>
  <si>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</si>
  <si>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</si>
  <si>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</si>
  <si>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</si>
  <si>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</si>
  <si>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</si>
  <si>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</si>
  <si>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</si>
  <si>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</si>
  <si>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</si>
  <si>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</si>
  <si>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</si>
  <si>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</si>
  <si>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</si>
  <si>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</si>
  <si>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</si>
  <si>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</si>
  <si>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</si>
  <si>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</si>
  <si>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</si>
  <si>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</si>
  <si>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</si>
  <si>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</si>
  <si>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</si>
  <si>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</si>
  <si>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</si>
  <si>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</si>
  <si>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</si>
  <si>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</si>
  <si>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</si>
  <si>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</si>
  <si>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</si>
  <si>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</si>
  <si>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</si>
  <si>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</si>
  <si>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</si>
  <si>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</si>
  <si>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</si>
  <si>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</si>
  <si>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</si>
  <si>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</si>
  <si>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</si>
  <si>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</si>
  <si>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</si>
  <si>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</si>
  <si>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</si>
  <si>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</si>
  <si>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</si>
  <si>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</si>
  <si>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</si>
  <si>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</si>
  <si>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</si>
  <si>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</si>
  <si>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</si>
  <si>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</si>
  <si>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</si>
  <si>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</si>
  <si>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</si>
  <si>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</si>
  <si>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</si>
  <si>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</si>
  <si>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</si>
  <si>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</si>
  <si>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</si>
  <si>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</si>
  <si>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</si>
  <si>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</si>
  <si>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</si>
  <si>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</si>
  <si>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</si>
  <si>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</si>
  <si>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</si>
  <si>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</si>
  <si>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</si>
  <si>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</si>
  <si>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</si>
  <si>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</si>
  <si>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</si>
  <si>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</si>
  <si>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</si>
  <si>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</si>
  <si>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</si>
  <si>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</si>
  <si>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</si>
  <si>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</si>
  <si>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</si>
  <si>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</si>
  <si>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</si>
  <si>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</si>
  <si>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</si>
  <si>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</si>
  <si>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</si>
  <si>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</si>
  <si>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</si>
  <si>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</si>
  <si>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</si>
  <si>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</si>
  <si>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</si>
  <si>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</si>
  <si>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</si>
  <si>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</si>
  <si>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</si>
  <si>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</si>
  <si>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</si>
  <si>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</si>
  <si>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</si>
  <si>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</si>
  <si>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</si>
  <si>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</si>
  <si>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</si>
  <si>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</si>
  <si>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</si>
  <si>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</si>
  <si>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</si>
  <si>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</si>
  <si>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</si>
  <si>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</si>
  <si>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</si>
  <si>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</si>
  <si>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</si>
  <si>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</si>
  <si>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</si>
  <si>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</si>
  <si>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</si>
  <si>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</si>
  <si>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</si>
  <si>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</si>
  <si>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</si>
  <si>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</si>
  <si>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</si>
  <si>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</si>
  <si>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</si>
  <si>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</si>
  <si>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</si>
  <si>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</si>
  <si>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</si>
  <si>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</si>
  <si>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</si>
  <si>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</si>
  <si>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</si>
  <si>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</si>
  <si>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</si>
  <si>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</si>
  <si>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</si>
  <si>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</si>
  <si>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</si>
  <si>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</si>
  <si>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</si>
  <si>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</si>
  <si>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</si>
  <si>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</si>
  <si>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</si>
  <si>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</si>
  <si>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</si>
  <si>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</si>
  <si>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</si>
  <si>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</si>
  <si>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</si>
  <si>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</si>
  <si>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</si>
  <si>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</si>
  <si>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</si>
  <si>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</si>
  <si>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</si>
  <si>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</si>
  <si>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</si>
  <si>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</si>
  <si>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</si>
  <si>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</si>
  <si>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</si>
  <si>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</si>
  <si>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</si>
  <si>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</si>
  <si>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</si>
  <si>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</si>
  <si>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</si>
  <si>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</si>
  <si>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</si>
  <si>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</si>
  <si>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</si>
  <si>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</si>
  <si>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</si>
  <si>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</si>
  <si>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</si>
  <si>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</si>
  <si>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</si>
  <si>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</si>
  <si>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</si>
  <si>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</si>
  <si>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</si>
  <si>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</si>
  <si>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</si>
  <si>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</si>
  <si>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</si>
  <si>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</si>
  <si>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</si>
  <si>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</si>
  <si>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</si>
  <si>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</si>
  <si>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</si>
  <si>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</si>
  <si>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</si>
  <si>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</si>
  <si>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</si>
  <si>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</si>
  <si>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</si>
  <si>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</si>
  <si>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</si>
  <si>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</si>
  <si>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</si>
  <si>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</si>
  <si>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</si>
  <si>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</si>
  <si>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</si>
  <si>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</si>
  <si>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</si>
  <si>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</si>
  <si>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</si>
  <si>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</si>
  <si>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</si>
  <si>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</si>
  <si>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</si>
  <si>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</si>
  <si>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</si>
  <si>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</si>
  <si>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</si>
  <si>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</si>
  <si>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</si>
  <si>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</si>
  <si>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</si>
  <si>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</si>
  <si>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</si>
  <si>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</si>
  <si>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</si>
  <si>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</si>
  <si>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</si>
  <si>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</si>
  <si>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</si>
  <si>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</si>
  <si>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</si>
  <si>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</si>
  <si>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</si>
  <si>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</si>
  <si>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</si>
  <si>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</si>
  <si>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</si>
  <si>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</si>
  <si>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</si>
  <si>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</si>
  <si>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</si>
  <si>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</si>
  <si>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</si>
  <si>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</si>
  <si>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</si>
  <si>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</si>
  <si>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</si>
  <si>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</si>
  <si>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</si>
  <si>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</si>
  <si>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</si>
  <si>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</si>
  <si>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Netze ODR GmbH</t>
  </si>
  <si>
    <t>9870080000002</t>
  </si>
  <si>
    <t>Unterer Brühl 2</t>
  </si>
  <si>
    <t>D-73479</t>
  </si>
  <si>
    <t>Ellwangen</t>
  </si>
  <si>
    <t>Peter Conrad</t>
  </si>
  <si>
    <t>netznutzung@netze-odr.de</t>
  </si>
  <si>
    <t>0 79 61 / 93 36 -14 80</t>
  </si>
  <si>
    <t>Netze ODR</t>
  </si>
  <si>
    <t>THE0NKH700800000</t>
  </si>
  <si>
    <t>Ellwangen-Rindelbach</t>
  </si>
  <si>
    <t>DTN Germany GmbH</t>
  </si>
  <si>
    <t>198329/3010930</t>
  </si>
  <si>
    <t>DE_HEF04</t>
  </si>
  <si>
    <t>D14</t>
  </si>
  <si>
    <t>DE_HMF04</t>
  </si>
  <si>
    <t>D24</t>
  </si>
  <si>
    <t>DE_HKO03</t>
  </si>
  <si>
    <t>HK3</t>
  </si>
  <si>
    <t>DE_GBA04</t>
  </si>
  <si>
    <t>BA4</t>
  </si>
  <si>
    <t>DE_GBD04</t>
  </si>
  <si>
    <t>BD4</t>
  </si>
  <si>
    <t>DE_GBH04</t>
  </si>
  <si>
    <t>BH4</t>
  </si>
  <si>
    <t>DE_GGA04</t>
  </si>
  <si>
    <t>GA4</t>
  </si>
  <si>
    <t>DE_GGB04</t>
  </si>
  <si>
    <t>GB4</t>
  </si>
  <si>
    <t>DE_GHA04</t>
  </si>
  <si>
    <t>HA4</t>
  </si>
  <si>
    <t>DE_GKO04</t>
  </si>
  <si>
    <t>KO4</t>
  </si>
  <si>
    <t>DE_GMF04</t>
  </si>
  <si>
    <t>MF4</t>
  </si>
  <si>
    <t>DE_GMK04</t>
  </si>
  <si>
    <t>MK4</t>
  </si>
  <si>
    <t>DE_GPD04</t>
  </si>
  <si>
    <t>PD4</t>
  </si>
  <si>
    <t>DE_GWA04</t>
  </si>
  <si>
    <t>WA4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</si>
</sst>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 x14ac:dyDescent="0.25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 x14ac:dyDescent="0.25"/>
    <row r="2" spans="2:7" ht="23.25" x14ac:dyDescent="0.35">
      <c r="B2" s="6" t="s">
        <v>461</v>
      </c>
    </row>
    <row r="3" spans="2:7" x14ac:dyDescent="0.25"/>
    <row r="4" spans="2:7" x14ac:dyDescent="0.25">
      <c r="B4" t="s">
        <v>456</v>
      </c>
    </row>
    <row r="5" spans="2:7" x14ac:dyDescent="0.25">
      <c r="B5" t="s">
        <v>457</v>
      </c>
    </row>
    <row r="6" spans="2:7" x14ac:dyDescent="0.25"/>
    <row r="7" spans="2:7" x14ac:dyDescent="0.25">
      <c r="B7" t="s">
        <v>334</v>
      </c>
    </row>
    <row r="8" spans="2:7" x14ac:dyDescent="0.25">
      <c r="B8" t="s">
        <v>458</v>
      </c>
    </row>
    <row r="9" spans="2:7" x14ac:dyDescent="0.25"/>
    <row r="10" spans="2:7" x14ac:dyDescent="0.25">
      <c r="B10" s="10" t="s">
        <v>443</v>
      </c>
    </row>
    <row r="11" spans="2:7" x14ac:dyDescent="0.25">
      <c r="B11" t="s">
        <v>495</v>
      </c>
    </row>
    <row r="12" spans="2:7" x14ac:dyDescent="0.25">
      <c r="B12" t="s">
        <v>496</v>
      </c>
    </row>
    <row r="13" spans="2:7" x14ac:dyDescent="0.25">
      <c r="B13" t="s">
        <v>504</v>
      </c>
    </row>
    <row r="14" spans="2:7" x14ac:dyDescent="0.25"/>
    <row r="15" spans="2:7" x14ac:dyDescent="0.25">
      <c r="B15" s="14" t="s">
        <v>460</v>
      </c>
    </row>
    <row r="16" spans="2:7" x14ac:dyDescent="0.25">
      <c r="G16" s="7"/>
    </row>
    <row r="17" spans="2:3" x14ac:dyDescent="0.25">
      <c r="B17" s="2" t="s">
        <v>341</v>
      </c>
    </row>
    <row r="18" spans="2:3" x14ac:dyDescent="0.25">
      <c r="B18" s="12" t="s">
        <v>335</v>
      </c>
    </row>
    <row r="19" spans="2:3" x14ac:dyDescent="0.25">
      <c r="B19" s="12" t="s">
        <v>336</v>
      </c>
    </row>
    <row r="20" spans="2:3" x14ac:dyDescent="0.25">
      <c r="B20" s="2"/>
    </row>
    <row r="21" spans="2:3" x14ac:dyDescent="0.25">
      <c r="B21" s="2" t="s">
        <v>459</v>
      </c>
    </row>
    <row r="22" spans="2:3" x14ac:dyDescent="0.25">
      <c r="B22" s="12" t="s">
        <v>337</v>
      </c>
    </row>
    <row r="23" spans="2:3" x14ac:dyDescent="0.25">
      <c r="B23" s="12" t="s">
        <v>338</v>
      </c>
    </row>
    <row r="24" spans="2:3" x14ac:dyDescent="0.25">
      <c r="B24" s="2"/>
    </row>
    <row r="25" spans="2:3" x14ac:dyDescent="0.25">
      <c r="B25" s="2" t="s">
        <v>342</v>
      </c>
    </row>
    <row r="26" spans="2:3" x14ac:dyDescent="0.25">
      <c r="B26" s="12" t="s">
        <v>339</v>
      </c>
    </row>
    <row r="27" spans="2:3" x14ac:dyDescent="0.25">
      <c r="B27" s="12" t="s">
        <v>340</v>
      </c>
    </row>
    <row r="28" spans="2:3" x14ac:dyDescent="0.25"/>
    <row r="29" spans="2:3" x14ac:dyDescent="0.25">
      <c r="B29" s="15" t="s">
        <v>343</v>
      </c>
      <c r="C29" s="13">
        <v>43663</v>
      </c>
    </row>
    <row r="30" spans="2:3" x14ac:dyDescent="0.25">
      <c r="B30" s="15" t="s">
        <v>344</v>
      </c>
      <c r="C30" s="282" t="s">
        <v>650</v>
      </c>
    </row>
    <row r="31" spans="2:3" x14ac:dyDescent="0.25"/>
    <row r="32" spans="2:3" x14ac:dyDescent="0.25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9" sqref="D19"/>
    </sheetView>
  </sheetViews>
  <sheetFormatPr baseColWidth="10" defaultColWidth="0" defaultRowHeight="15" zeroHeight="1" x14ac:dyDescent="0.25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 x14ac:dyDescent="0.25"/>
    <row r="2" spans="2:6" ht="23.25" x14ac:dyDescent="0.35">
      <c r="B2" s="6" t="s">
        <v>257</v>
      </c>
    </row>
    <row r="3" spans="2:6" ht="15" customHeight="1" x14ac:dyDescent="0.25">
      <c r="B3" s="16"/>
    </row>
    <row r="4" spans="2:6" ht="15" customHeight="1" x14ac:dyDescent="0.25">
      <c r="B4" s="16"/>
      <c r="C4" s="48" t="s">
        <v>499</v>
      </c>
      <c r="D4" s="17">
        <v>45439</v>
      </c>
      <c r="F4" s="8"/>
    </row>
    <row r="5" spans="2:6" ht="15" customHeight="1" x14ac:dyDescent="0.25">
      <c r="B5" s="16"/>
    </row>
    <row r="6" spans="2:6" ht="15" customHeight="1" x14ac:dyDescent="0.25">
      <c r="B6" s="16"/>
      <c r="C6" s="48" t="s">
        <v>500</v>
      </c>
      <c r="D6" s="17">
        <v>45505</v>
      </c>
    </row>
    <row r="7" spans="2:6" ht="15" customHeight="1" x14ac:dyDescent="0.25">
      <c r="B7" s="16"/>
      <c r="F7" s="8"/>
    </row>
    <row r="8" spans="2:6" ht="15" customHeight="1" x14ac:dyDescent="0.25">
      <c r="B8" s="16"/>
      <c r="C8" s="2"/>
    </row>
    <row r="9" spans="2:6" ht="15" customHeight="1" x14ac:dyDescent="0.25">
      <c r="B9" s="5" t="s">
        <v>70</v>
      </c>
      <c r="C9" s="3" t="s">
        <v>258</v>
      </c>
      <c r="D9" s="29" t="s">
        <v>655</v>
      </c>
    </row>
    <row r="10" spans="2:6" ht="15" customHeight="1" x14ac:dyDescent="0.25">
      <c r="B10" s="16"/>
      <c r="C10" s="3"/>
      <c r="D10" s="18"/>
    </row>
    <row r="11" spans="2:6" ht="15" customHeight="1" x14ac:dyDescent="0.25">
      <c r="B11" s="5" t="s">
        <v>71</v>
      </c>
      <c r="C11" s="2" t="s">
        <v>481</v>
      </c>
      <c r="D11" s="298" t="s">
        <v>656</v>
      </c>
    </row>
    <row r="12" spans="2:6" ht="15" customHeight="1" x14ac:dyDescent="0.25">
      <c r="B12" s="16"/>
      <c r="C12" s="3"/>
      <c r="D12" s="18"/>
    </row>
    <row r="13" spans="2:6" ht="15" customHeight="1" x14ac:dyDescent="0.25">
      <c r="B13" s="5" t="s">
        <v>72</v>
      </c>
      <c r="C13" s="3" t="s">
        <v>259</v>
      </c>
      <c r="D13" s="29" t="s">
        <v>657</v>
      </c>
    </row>
    <row r="14" spans="2:6" ht="15" customHeight="1" x14ac:dyDescent="0.25">
      <c r="B14" s="16"/>
      <c r="C14" s="3"/>
      <c r="D14" s="19"/>
    </row>
    <row r="15" spans="2:6" ht="15" customHeight="1" x14ac:dyDescent="0.25">
      <c r="B15" s="5" t="s">
        <v>73</v>
      </c>
      <c r="C15" s="3" t="s">
        <v>260</v>
      </c>
      <c r="D15" s="30" t="s">
        <v>658</v>
      </c>
    </row>
    <row r="16" spans="2:6" ht="15" customHeight="1" x14ac:dyDescent="0.25">
      <c r="B16" s="16"/>
      <c r="C16" s="3"/>
      <c r="D16" s="19"/>
    </row>
    <row r="17" spans="2:15" ht="15" customHeight="1" x14ac:dyDescent="0.25">
      <c r="B17" s="5" t="s">
        <v>74</v>
      </c>
      <c r="C17" s="3" t="s">
        <v>261</v>
      </c>
      <c r="D17" s="29" t="s">
        <v>659</v>
      </c>
    </row>
    <row r="18" spans="2:15" ht="15" customHeight="1" x14ac:dyDescent="0.25">
      <c r="B18" s="16"/>
      <c r="C18" s="3"/>
      <c r="D18" s="19"/>
    </row>
    <row r="19" spans="2:15" ht="15" customHeight="1" x14ac:dyDescent="0.25">
      <c r="B19" s="5" t="s">
        <v>75</v>
      </c>
      <c r="C19" s="3" t="s">
        <v>262</v>
      </c>
      <c r="D19" s="29" t="s">
        <v>660</v>
      </c>
    </row>
    <row r="20" spans="2:15" ht="15" customHeight="1" x14ac:dyDescent="0.25">
      <c r="B20" s="16"/>
      <c r="C20" s="3"/>
      <c r="D20" s="19"/>
    </row>
    <row r="21" spans="2:15" ht="15" customHeight="1" x14ac:dyDescent="0.25">
      <c r="B21" s="5" t="s">
        <v>76</v>
      </c>
      <c r="C21" s="3" t="s">
        <v>263</v>
      </c>
      <c r="D21" s="31" t="s">
        <v>661</v>
      </c>
    </row>
    <row r="22" spans="2:15" ht="15" customHeight="1" x14ac:dyDescent="0.25">
      <c r="B22" s="16"/>
      <c r="C22" s="3"/>
      <c r="D22" s="19"/>
    </row>
    <row r="23" spans="2:15" ht="15" customHeight="1" x14ac:dyDescent="0.25">
      <c r="B23" s="5" t="s">
        <v>77</v>
      </c>
      <c r="C23" s="3" t="s">
        <v>264</v>
      </c>
      <c r="D23" s="29" t="s">
        <v>662</v>
      </c>
    </row>
    <row r="24" spans="2:15" ht="15" customHeight="1" x14ac:dyDescent="0.25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 x14ac:dyDescent="0.25">
      <c r="B25" s="5" t="s">
        <v>78</v>
      </c>
      <c r="C25" s="3" t="s">
        <v>482</v>
      </c>
      <c r="D25" s="29">
        <v>1</v>
      </c>
    </row>
    <row r="26" spans="2:15" ht="15" customHeight="1" x14ac:dyDescent="0.25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6" t="s">
        <v>79</v>
      </c>
      <c r="C27" t="s">
        <v>455</v>
      </c>
      <c r="D27" s="29" t="s">
        <v>392</v>
      </c>
      <c r="E27" s="27"/>
    </row>
    <row r="28" spans="2:15" x14ac:dyDescent="0.25">
      <c r="C28" s="47" t="s">
        <v>498</v>
      </c>
      <c r="D28" s="33" t="s">
        <v>663</v>
      </c>
      <c r="E28" s="26"/>
    </row>
    <row r="29" spans="2:15" x14ac:dyDescent="0.25">
      <c r="C29" s="16" t="s">
        <v>392</v>
      </c>
      <c r="D29" s="32" t="s">
        <v>663</v>
      </c>
      <c r="E29" s="28"/>
    </row>
    <row r="30" spans="2:15" x14ac:dyDescent="0.25">
      <c r="C30" s="16" t="s">
        <v>393</v>
      </c>
      <c r="D30" s="32"/>
      <c r="E30" s="28"/>
    </row>
    <row r="31" spans="2:15" x14ac:dyDescent="0.25">
      <c r="C31" s="16" t="s">
        <v>418</v>
      </c>
      <c r="D31" s="32"/>
      <c r="E31" s="28"/>
    </row>
    <row r="32" spans="2:15" x14ac:dyDescent="0.25">
      <c r="C32" s="16" t="s">
        <v>419</v>
      </c>
      <c r="D32" s="32"/>
      <c r="E32" s="28"/>
    </row>
    <row r="33" spans="3:5" x14ac:dyDescent="0.25">
      <c r="C33" s="16" t="s">
        <v>420</v>
      </c>
      <c r="D33" s="32"/>
      <c r="E33" s="28"/>
    </row>
    <row r="34" spans="3:5" x14ac:dyDescent="0.25">
      <c r="C34" s="16" t="s">
        <v>421</v>
      </c>
      <c r="D34" s="32"/>
      <c r="E34" s="28"/>
    </row>
    <row r="35" spans="3:5" x14ac:dyDescent="0.25">
      <c r="C35" s="16" t="s">
        <v>422</v>
      </c>
      <c r="D35" s="32"/>
      <c r="E35" s="28"/>
    </row>
    <row r="36" spans="3:5" x14ac:dyDescent="0.25">
      <c r="C36" s="16" t="s">
        <v>423</v>
      </c>
      <c r="D36" s="32"/>
      <c r="E36" s="28"/>
    </row>
    <row r="37" spans="3:5" x14ac:dyDescent="0.25">
      <c r="C37" s="16" t="s">
        <v>424</v>
      </c>
      <c r="D37" s="32"/>
      <c r="E37" s="28"/>
    </row>
    <row r="38" spans="3:5" x14ac:dyDescent="0.25">
      <c r="C38" s="16" t="s">
        <v>427</v>
      </c>
      <c r="D38" s="32"/>
      <c r="E38" s="28"/>
    </row>
    <row r="39" spans="3:5" x14ac:dyDescent="0.25">
      <c r="C39" s="16" t="s">
        <v>428</v>
      </c>
      <c r="D39" s="32"/>
      <c r="E39" s="28"/>
    </row>
    <row r="40" spans="3:5" x14ac:dyDescent="0.25">
      <c r="C40" s="16" t="s">
        <v>429</v>
      </c>
      <c r="D40" s="32"/>
      <c r="E40" s="28"/>
    </row>
    <row r="41" spans="3:5" x14ac:dyDescent="0.25">
      <c r="C41" s="16" t="s">
        <v>430</v>
      </c>
      <c r="D41" s="32"/>
      <c r="E41" s="28"/>
    </row>
    <row r="42" spans="3:5" x14ac:dyDescent="0.25">
      <c r="C42" s="16" t="s">
        <v>431</v>
      </c>
      <c r="D42" s="32"/>
      <c r="E42" s="28"/>
    </row>
    <row r="43" spans="3:5" x14ac:dyDescent="0.25">
      <c r="C43" s="16" t="s">
        <v>432</v>
      </c>
      <c r="D43" s="32"/>
      <c r="E43" s="28"/>
    </row>
    <row r="44" spans="3:5" x14ac:dyDescent="0.25">
      <c r="C44" s="16" t="s">
        <v>433</v>
      </c>
      <c r="D44" s="32"/>
      <c r="E44" s="28"/>
    </row>
    <row r="45" spans="3:5" x14ac:dyDescent="0.25">
      <c r="C45" s="16" t="s">
        <v>434</v>
      </c>
      <c r="D45" s="32"/>
      <c r="E45" s="28"/>
    </row>
    <row r="46" spans="3:5" x14ac:dyDescent="0.25">
      <c r="C46" s="16" t="s">
        <v>435</v>
      </c>
      <c r="D46" s="32"/>
      <c r="E46" s="28"/>
    </row>
    <row r="47" spans="3:5" x14ac:dyDescent="0.25">
      <c r="C47" s="16" t="s">
        <v>436</v>
      </c>
      <c r="D47" s="32"/>
      <c r="E47" s="28"/>
    </row>
    <row r="48" spans="3:5" x14ac:dyDescent="0.25">
      <c r="C48" s="16" t="s">
        <v>437</v>
      </c>
      <c r="D48" s="32"/>
      <c r="E48" s="28"/>
    </row>
    <row r="49" x14ac:dyDescent="0.25"/>
    <row r="50" x14ac:dyDescent="0.25"/>
  </sheetData>
  <conditionalFormatting sqref="D30:D48">
    <cfRule type="expression" dxfId="47" priority="3">
      <formula>IF(CELL("Zeile",D30)&lt;$D$25+CELL("Zeile",$D$29),1,0)</formula>
    </cfRule>
  </conditionalFormatting>
  <conditionalFormatting sqref="D30:D48">
    <cfRule type="expression" dxfId="46" priority="2">
      <formula>IF(CELL(D30)&lt;$D$27+27,1,0)</formula>
    </cfRule>
  </conditionalFormatting>
  <conditionalFormatting sqref="D29">
    <cfRule type="expression" dxfId="1" priority="1">
      <formula>IF(CELL("Zeile",D29)&lt;$D$25+CELL("Zeile",$D$29),1,0)</formula>
    </cfRule>
  </conditionalFormatting>
  <dataValidations count="2">
    <dataValidation type="whole" allowBlank="1" showInputMessage="1" showErrorMessage="1" sqref="D25" xr:uid="{D738CE77-9655-4826-BF80-7366AEC9452D}">
      <formula1>1</formula1>
      <formula2>20</formula2>
    </dataValidation>
    <dataValidation type="list" allowBlank="1" showInputMessage="1" showErrorMessage="1" sqref="D27" xr:uid="{1A65A089-CFCD-4A55-811B-ECA39F06A08F}">
      <formula1>$C$28:$C$48</formula1>
    </dataValidation>
  </dataValidations>
  <hyperlinks>
    <hyperlink ref="D21" r:id="rId1" display="max.mustermann@muster.de" xr:uid="{E1A76FA8-12E3-4D20-B089-B40D03E7291A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2" sqref="D32"/>
    </sheetView>
  </sheetViews>
  <sheetFormatPr baseColWidth="10" defaultColWidth="0" defaultRowHeight="18" customHeight="1" x14ac:dyDescent="0.25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 x14ac:dyDescent="0.25"/>
    <row r="2" spans="2:15" ht="23.25" x14ac:dyDescent="0.35">
      <c r="B2" s="6" t="s">
        <v>265</v>
      </c>
    </row>
    <row r="3" spans="2:15" ht="15" x14ac:dyDescent="0.25"/>
    <row r="4" spans="2:15" ht="15" x14ac:dyDescent="0.25"/>
    <row r="5" spans="2:15" ht="15" customHeight="1" x14ac:dyDescent="0.25">
      <c r="B5" s="16"/>
      <c r="C5" s="40" t="s">
        <v>441</v>
      </c>
      <c r="D5" s="42" t="str">
        <f>Netzbetreiber!$D$9</f>
        <v>Netze ODR GmbH</v>
      </c>
      <c r="H5" s="49"/>
      <c r="I5" s="49"/>
      <c r="J5" s="49"/>
      <c r="K5" s="49"/>
    </row>
    <row r="6" spans="2:15" ht="15" customHeight="1" x14ac:dyDescent="0.25">
      <c r="B6" s="16"/>
      <c r="C6" s="45" t="s">
        <v>440</v>
      </c>
      <c r="D6" s="42" t="str">
        <f>Netzbetreiber!$D$28</f>
        <v>Netze ODR</v>
      </c>
      <c r="H6" s="49"/>
      <c r="I6" s="49"/>
      <c r="J6" s="49"/>
      <c r="K6" s="49"/>
    </row>
    <row r="7" spans="2:15" ht="15" customHeight="1" x14ac:dyDescent="0.25">
      <c r="B7" s="16"/>
      <c r="C7" s="40" t="s">
        <v>484</v>
      </c>
      <c r="D7" s="44" t="str">
        <f>Netzbetreiber!$D$11</f>
        <v>9870080000002</v>
      </c>
      <c r="H7" s="49"/>
      <c r="I7" s="49"/>
      <c r="J7" s="49"/>
      <c r="K7" s="49"/>
    </row>
    <row r="8" spans="2:15" ht="15" customHeight="1" x14ac:dyDescent="0.25">
      <c r="B8" s="16"/>
      <c r="C8" s="40" t="s">
        <v>132</v>
      </c>
      <c r="D8" s="35">
        <f>Netzbetreiber!$D$6</f>
        <v>45505</v>
      </c>
      <c r="H8" s="49"/>
      <c r="I8" s="49"/>
      <c r="J8" s="49"/>
      <c r="K8" s="49"/>
    </row>
    <row r="9" spans="2:15" ht="15" customHeight="1" x14ac:dyDescent="0.25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 x14ac:dyDescent="0.25"/>
    <row r="11" spans="2:15" ht="15" customHeight="1" x14ac:dyDescent="0.25">
      <c r="B11" s="5">
        <v>11</v>
      </c>
      <c r="C11" s="3" t="s">
        <v>613</v>
      </c>
      <c r="D11" s="21" t="s">
        <v>614</v>
      </c>
      <c r="H11" s="229" t="s">
        <v>614</v>
      </c>
      <c r="I11" s="229" t="s">
        <v>615</v>
      </c>
      <c r="J11" s="49"/>
      <c r="K11" s="49"/>
    </row>
    <row r="12" spans="2:15" ht="15" customHeight="1" x14ac:dyDescent="0.25">
      <c r="B12" s="16"/>
      <c r="C12" s="3"/>
      <c r="D12" s="19"/>
      <c r="H12" s="49"/>
      <c r="I12" s="49"/>
      <c r="J12" s="49"/>
      <c r="K12" s="49"/>
    </row>
    <row r="13" spans="2:15" ht="15" customHeight="1" x14ac:dyDescent="0.25">
      <c r="B13" s="5" t="s">
        <v>81</v>
      </c>
      <c r="C13" s="3" t="s">
        <v>651</v>
      </c>
      <c r="D13" s="29" t="s">
        <v>664</v>
      </c>
      <c r="H13" s="49"/>
      <c r="I13" s="49"/>
      <c r="J13" s="49"/>
      <c r="K13" s="49"/>
    </row>
    <row r="14" spans="2:15" ht="15" customHeight="1" x14ac:dyDescent="0.25">
      <c r="B14" s="16"/>
      <c r="C14" s="3"/>
      <c r="D14" s="19"/>
      <c r="H14" s="225"/>
      <c r="I14" s="225"/>
      <c r="J14" s="225"/>
      <c r="K14" s="225"/>
      <c r="L14" s="226"/>
    </row>
    <row r="15" spans="2:15" ht="15" customHeight="1" x14ac:dyDescent="0.25">
      <c r="B15" s="5" t="s">
        <v>82</v>
      </c>
      <c r="C15" s="20" t="s">
        <v>365</v>
      </c>
      <c r="D15" s="34" t="s">
        <v>256</v>
      </c>
      <c r="H15" s="227" t="s">
        <v>256</v>
      </c>
      <c r="I15" s="227" t="s">
        <v>134</v>
      </c>
      <c r="J15" s="225"/>
      <c r="K15" s="225"/>
      <c r="L15" s="226"/>
    </row>
    <row r="16" spans="2:15" ht="15" customHeight="1" x14ac:dyDescent="0.25">
      <c r="B16" s="16"/>
      <c r="C16" t="str">
        <f>HLOOKUP($D$15,$H$15:$I$17,2,0)</f>
        <v>=&gt; zeitnah ermittelter Netzzustand fließt nicht in Allokation ein</v>
      </c>
      <c r="D16" s="11"/>
      <c r="H16" s="228" t="s">
        <v>573</v>
      </c>
      <c r="I16" s="228" t="s">
        <v>485</v>
      </c>
      <c r="J16" s="225"/>
      <c r="K16" s="225"/>
      <c r="L16" s="226"/>
    </row>
    <row r="17" spans="2:16" ht="15" customHeight="1" x14ac:dyDescent="0.25">
      <c r="B17" s="16"/>
      <c r="C17" t="str">
        <f>HLOOKUP($D$15,$H$15:$I$17,3,0)</f>
        <v>=&gt; Zeitreihentyp SLPsyn</v>
      </c>
      <c r="D17" s="11"/>
      <c r="H17" s="228" t="s">
        <v>486</v>
      </c>
      <c r="I17" s="228" t="s">
        <v>487</v>
      </c>
      <c r="J17" s="225"/>
      <c r="K17" s="225"/>
      <c r="L17" s="226"/>
    </row>
    <row r="18" spans="2:16" ht="15" customHeight="1" x14ac:dyDescent="0.25">
      <c r="B18" s="16"/>
      <c r="D18" s="11"/>
      <c r="H18" s="228"/>
      <c r="I18" s="228"/>
      <c r="J18" s="225"/>
      <c r="K18" s="225"/>
      <c r="L18" s="226"/>
    </row>
    <row r="19" spans="2:16" ht="15" customHeight="1" x14ac:dyDescent="0.25">
      <c r="B19" s="5" t="s">
        <v>83</v>
      </c>
      <c r="C19" t="s">
        <v>611</v>
      </c>
      <c r="D19" s="34" t="s">
        <v>607</v>
      </c>
      <c r="H19" s="225" t="s">
        <v>607</v>
      </c>
      <c r="I19" s="225" t="s">
        <v>608</v>
      </c>
      <c r="J19" s="225"/>
      <c r="K19"/>
      <c r="L19" s="226"/>
    </row>
    <row r="20" spans="2:16" ht="15" customHeight="1" x14ac:dyDescent="0.25">
      <c r="B20" s="5"/>
      <c r="C20" t="str">
        <f>HLOOKUP(D19,H19:I20,2,0)</f>
        <v>nach TU-München Verfahren</v>
      </c>
      <c r="D20" s="34" t="s">
        <v>609</v>
      </c>
      <c r="H20" s="225" t="s">
        <v>610</v>
      </c>
      <c r="I20" t="s">
        <v>606</v>
      </c>
      <c r="J20"/>
      <c r="K20"/>
      <c r="L20" s="226"/>
    </row>
    <row r="21" spans="2:16" ht="15" customHeight="1" x14ac:dyDescent="0.25">
      <c r="B21" s="16"/>
      <c r="C21" s="2" t="s">
        <v>612</v>
      </c>
      <c r="D21" s="2" t="str">
        <f>IF(D19=$H$19,L21,IF(D20=$H$21,M21,N21))</f>
        <v>=&gt;  Q(D) = KW  x  h(T, SLP-Typ)  x  F(WT)</v>
      </c>
      <c r="H21" s="225" t="s">
        <v>609</v>
      </c>
      <c r="I21" s="225" t="s">
        <v>616</v>
      </c>
      <c r="J21"/>
      <c r="K21"/>
      <c r="L21" s="228" t="s">
        <v>617</v>
      </c>
      <c r="M21" s="228" t="s">
        <v>619</v>
      </c>
      <c r="N21" s="228" t="s">
        <v>618</v>
      </c>
      <c r="O21"/>
      <c r="P21" s="226"/>
    </row>
    <row r="22" spans="2:16" ht="15" customHeight="1" x14ac:dyDescent="0.25">
      <c r="B22" s="16"/>
      <c r="C22" s="2"/>
      <c r="H22" s="225"/>
      <c r="I22" s="225"/>
      <c r="J22" s="225"/>
      <c r="K22" s="225"/>
      <c r="L22" s="226"/>
    </row>
    <row r="23" spans="2:16" ht="15" customHeight="1" x14ac:dyDescent="0.25">
      <c r="B23" s="5" t="s">
        <v>84</v>
      </c>
      <c r="C23" s="4" t="s">
        <v>576</v>
      </c>
      <c r="D23" s="29" t="s">
        <v>135</v>
      </c>
      <c r="H23" s="227" t="s">
        <v>133</v>
      </c>
      <c r="I23" s="227" t="s">
        <v>135</v>
      </c>
      <c r="J23" s="225"/>
      <c r="K23" s="225"/>
      <c r="L23" s="226"/>
    </row>
    <row r="24" spans="2:16" ht="15" customHeight="1" x14ac:dyDescent="0.25">
      <c r="B24" s="5"/>
      <c r="C24" s="4" t="s">
        <v>620</v>
      </c>
      <c r="D24" s="29" t="s">
        <v>621</v>
      </c>
      <c r="H24" s="253" t="s">
        <v>621</v>
      </c>
      <c r="I24" s="227" t="s">
        <v>622</v>
      </c>
      <c r="J24" s="227" t="s">
        <v>623</v>
      </c>
      <c r="K24" s="225"/>
      <c r="L24" s="226"/>
    </row>
    <row r="25" spans="2:16" ht="15" customHeight="1" x14ac:dyDescent="0.25">
      <c r="B25" s="16"/>
      <c r="C25" t="str">
        <f>HLOOKUP(D24,H24:J25,2,0)</f>
        <v>=&gt; Q(Allokation)  =  Q(Synth.);    F(kor) = 1</v>
      </c>
      <c r="D25" s="254">
        <v>1</v>
      </c>
      <c r="H25" s="228" t="s">
        <v>624</v>
      </c>
      <c r="I25" s="228" t="s">
        <v>625</v>
      </c>
      <c r="J25" s="228" t="s">
        <v>626</v>
      </c>
      <c r="K25" s="225"/>
      <c r="L25" s="226"/>
    </row>
    <row r="26" spans="2:16" ht="15" customHeight="1" x14ac:dyDescent="0.25">
      <c r="B26" s="16"/>
      <c r="C26" t="str">
        <f>HLOOKUP(D24,H24:J26,3,0)</f>
        <v xml:space="preserve"> </v>
      </c>
      <c r="D26" s="27"/>
      <c r="H26" s="228" t="s">
        <v>627</v>
      </c>
      <c r="I26" s="228" t="s">
        <v>628</v>
      </c>
      <c r="J26" s="228" t="s">
        <v>629</v>
      </c>
      <c r="K26" s="225"/>
      <c r="L26" s="226"/>
    </row>
    <row r="27" spans="2:16" ht="15" customHeight="1" x14ac:dyDescent="0.25">
      <c r="B27" s="16"/>
      <c r="C27" s="2"/>
      <c r="H27" s="225"/>
      <c r="I27" s="225"/>
      <c r="J27" s="225"/>
      <c r="K27" s="225"/>
      <c r="L27" s="226"/>
    </row>
    <row r="28" spans="2:16" ht="15" customHeight="1" x14ac:dyDescent="0.25">
      <c r="B28" s="5" t="s">
        <v>367</v>
      </c>
      <c r="C28" s="4" t="s">
        <v>575</v>
      </c>
      <c r="D28" s="29" t="s">
        <v>135</v>
      </c>
      <c r="H28" s="227" t="s">
        <v>133</v>
      </c>
      <c r="I28" s="227" t="s">
        <v>135</v>
      </c>
      <c r="J28" s="225"/>
      <c r="K28" s="225"/>
      <c r="L28" s="226"/>
    </row>
    <row r="29" spans="2:16" ht="15" customHeight="1" x14ac:dyDescent="0.25">
      <c r="B29" s="16"/>
      <c r="C29" t="str">
        <f>HLOOKUP(D28,$H$28:$I$29,2,0)</f>
        <v>=&gt; Q(Allokation)  =  Q(D-2);  F(opt) = 1</v>
      </c>
      <c r="H29" s="228" t="s">
        <v>630</v>
      </c>
      <c r="I29" s="228" t="s">
        <v>631</v>
      </c>
      <c r="J29" s="225"/>
      <c r="K29" s="225"/>
      <c r="L29" s="226"/>
    </row>
    <row r="30" spans="2:16" ht="15" customHeight="1" x14ac:dyDescent="0.25">
      <c r="B30" s="16"/>
      <c r="C30" t="str">
        <f>HLOOKUP(D28,$H$28:$I$30,3,0)</f>
        <v xml:space="preserve"> </v>
      </c>
      <c r="H30" s="228" t="s">
        <v>632</v>
      </c>
      <c r="I30" s="225" t="s">
        <v>627</v>
      </c>
      <c r="J30" s="225"/>
      <c r="K30" s="225"/>
      <c r="L30" s="226"/>
    </row>
    <row r="31" spans="2:16" ht="15" customHeight="1" x14ac:dyDescent="0.25">
      <c r="B31" s="16"/>
      <c r="C31" s="2"/>
      <c r="H31" s="225"/>
      <c r="I31" s="225"/>
      <c r="J31" s="225"/>
      <c r="K31" s="225"/>
      <c r="L31" s="226"/>
    </row>
    <row r="32" spans="2:16" ht="15" customHeight="1" x14ac:dyDescent="0.25">
      <c r="B32" s="5" t="s">
        <v>490</v>
      </c>
      <c r="C32" s="2" t="s">
        <v>492</v>
      </c>
      <c r="D32" s="222">
        <f>'SLP-Profile'!J8</f>
        <v>14</v>
      </c>
      <c r="H32" s="225"/>
      <c r="I32" s="225"/>
      <c r="J32" s="225"/>
      <c r="K32" s="225"/>
      <c r="L32" s="226"/>
    </row>
    <row r="33" spans="2:22" ht="15" customHeight="1" x14ac:dyDescent="0.25">
      <c r="B33" s="16"/>
      <c r="C33" s="2"/>
      <c r="H33" s="225"/>
      <c r="I33" s="225"/>
      <c r="J33" s="225"/>
      <c r="K33" s="225"/>
      <c r="L33" s="226"/>
    </row>
    <row r="34" spans="2:22" ht="15" customHeight="1" x14ac:dyDescent="0.25">
      <c r="B34" s="5" t="s">
        <v>547</v>
      </c>
      <c r="C34" s="3" t="s">
        <v>362</v>
      </c>
      <c r="D34" s="22">
        <v>1500000</v>
      </c>
      <c r="E34" t="s">
        <v>505</v>
      </c>
      <c r="I34" s="225"/>
      <c r="J34" s="225"/>
      <c r="K34" s="225"/>
      <c r="L34" s="225"/>
      <c r="M34" s="226"/>
    </row>
    <row r="35" spans="2:22" ht="15" customHeight="1" x14ac:dyDescent="0.25">
      <c r="C35" t="s">
        <v>488</v>
      </c>
      <c r="H35" s="49"/>
      <c r="I35" s="49"/>
      <c r="J35" s="49"/>
      <c r="K35" s="49"/>
    </row>
    <row r="36" spans="2:22" ht="15" customHeight="1" x14ac:dyDescent="0.25">
      <c r="C36" s="23"/>
      <c r="D36" s="19"/>
      <c r="H36" s="49"/>
      <c r="I36" s="49"/>
      <c r="J36" s="49"/>
      <c r="K36" s="49"/>
    </row>
    <row r="37" spans="2:22" ht="15" customHeight="1" x14ac:dyDescent="0.25">
      <c r="B37" s="5" t="s">
        <v>548</v>
      </c>
      <c r="C37" s="3" t="s">
        <v>363</v>
      </c>
      <c r="D37" s="24">
        <v>500</v>
      </c>
      <c r="E37" t="s">
        <v>539</v>
      </c>
      <c r="H37" s="49"/>
      <c r="I37" s="49"/>
      <c r="J37" s="49"/>
      <c r="K37" s="49"/>
    </row>
    <row r="38" spans="2:22" ht="15" customHeight="1" x14ac:dyDescent="0.25">
      <c r="C38" t="s">
        <v>489</v>
      </c>
    </row>
    <row r="39" spans="2:22" ht="15" customHeight="1" x14ac:dyDescent="0.25">
      <c r="B39" s="5"/>
      <c r="C39" s="2"/>
    </row>
    <row r="40" spans="2:22" ht="15" customHeight="1" x14ac:dyDescent="0.25">
      <c r="B40" s="5"/>
      <c r="C40" s="2" t="s">
        <v>538</v>
      </c>
    </row>
    <row r="41" spans="2:22" ht="18" customHeight="1" x14ac:dyDescent="0.25">
      <c r="C41" s="2" t="s">
        <v>540</v>
      </c>
    </row>
    <row r="42" spans="2:22" ht="18" customHeight="1" x14ac:dyDescent="0.25">
      <c r="C42" s="2"/>
    </row>
    <row r="43" spans="2:22" ht="15" customHeight="1" x14ac:dyDescent="0.25">
      <c r="B43" s="16" t="s">
        <v>549</v>
      </c>
      <c r="C43" s="40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 x14ac:dyDescent="0.25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 x14ac:dyDescent="0.25">
      <c r="C45" s="16" t="s">
        <v>584</v>
      </c>
      <c r="D45" s="32" t="s">
        <v>665</v>
      </c>
    </row>
    <row r="46" spans="2:22" ht="18" customHeight="1" x14ac:dyDescent="0.25">
      <c r="C46" s="16" t="s">
        <v>585</v>
      </c>
      <c r="D46" s="32"/>
    </row>
    <row r="47" spans="2:22" ht="18" customHeight="1" x14ac:dyDescent="0.25">
      <c r="C47" s="16" t="s">
        <v>586</v>
      </c>
      <c r="D47" s="32"/>
    </row>
    <row r="48" spans="2:22" ht="18" customHeight="1" x14ac:dyDescent="0.25">
      <c r="C48" s="16" t="s">
        <v>587</v>
      </c>
      <c r="D48" s="32"/>
    </row>
    <row r="49" spans="3:4" ht="18" customHeight="1" x14ac:dyDescent="0.25">
      <c r="C49" s="16" t="s">
        <v>588</v>
      </c>
      <c r="D49" s="32"/>
    </row>
    <row r="50" spans="3:4" ht="18" customHeight="1" x14ac:dyDescent="0.25">
      <c r="C50" s="16" t="s">
        <v>589</v>
      </c>
      <c r="D50" s="32"/>
    </row>
    <row r="51" spans="3:4" ht="18" customHeight="1" x14ac:dyDescent="0.25">
      <c r="C51" s="16" t="s">
        <v>590</v>
      </c>
      <c r="D51" s="32"/>
    </row>
    <row r="52" spans="3:4" ht="18" customHeight="1" x14ac:dyDescent="0.25">
      <c r="C52" s="16" t="s">
        <v>591</v>
      </c>
      <c r="D52" s="32"/>
    </row>
    <row r="53" spans="3:4" ht="18" customHeight="1" x14ac:dyDescent="0.25">
      <c r="C53" s="16" t="s">
        <v>592</v>
      </c>
      <c r="D53" s="32"/>
    </row>
    <row r="54" spans="3:4" ht="18" customHeight="1" x14ac:dyDescent="0.25">
      <c r="C54" s="16" t="s">
        <v>593</v>
      </c>
      <c r="D54" s="32"/>
    </row>
    <row r="55" spans="3:4" ht="18" customHeight="1" x14ac:dyDescent="0.25">
      <c r="C55" s="16" t="s">
        <v>594</v>
      </c>
      <c r="D55" s="32"/>
    </row>
    <row r="56" spans="3:4" ht="18" customHeight="1" x14ac:dyDescent="0.25">
      <c r="C56" s="16" t="s">
        <v>595</v>
      </c>
      <c r="D56" s="32"/>
    </row>
    <row r="57" spans="3:4" ht="18" customHeight="1" x14ac:dyDescent="0.25">
      <c r="C57" s="16" t="s">
        <v>596</v>
      </c>
      <c r="D57" s="32"/>
    </row>
    <row r="58" spans="3:4" ht="18" customHeight="1" x14ac:dyDescent="0.25">
      <c r="C58" s="16" t="s">
        <v>597</v>
      </c>
      <c r="D58" s="32"/>
    </row>
    <row r="59" spans="3:4" ht="18" customHeight="1" x14ac:dyDescent="0.25">
      <c r="C59" s="16" t="s">
        <v>598</v>
      </c>
      <c r="D59" s="32"/>
    </row>
  </sheetData>
  <conditionalFormatting sqref="D13">
    <cfRule type="expression" dxfId="45" priority="21">
      <formula>IF(#REF!="Gaspool",1,0)</formula>
    </cfRule>
  </conditionalFormatting>
  <conditionalFormatting sqref="D46:D59">
    <cfRule type="expression" dxfId="44" priority="17">
      <formula>IF(CELL("Zeile",D46)&lt;$D$43+CELL("Zeile",$D$45),1,0)</formula>
    </cfRule>
  </conditionalFormatting>
  <conditionalFormatting sqref="D46:D59">
    <cfRule type="expression" dxfId="43" priority="16">
      <formula>IF(CELL(D46)&lt;$D$33+27,1,0)</formula>
    </cfRule>
  </conditionalFormatting>
  <conditionalFormatting sqref="D20">
    <cfRule type="expression" dxfId="42" priority="15">
      <formula>IF($D$19=$H$19,1,0)</formula>
    </cfRule>
  </conditionalFormatting>
  <conditionalFormatting sqref="D28">
    <cfRule type="expression" dxfId="41" priority="4">
      <formula>IF($D$15="synthetisch",1,0)</formula>
    </cfRule>
  </conditionalFormatting>
  <conditionalFormatting sqref="D25">
    <cfRule type="expression" dxfId="40" priority="2">
      <formula>IF(AND($D$24=$I$24,$D$23=$H$23),1,0)</formula>
    </cfRule>
  </conditionalFormatting>
  <conditionalFormatting sqref="D23:D25">
    <cfRule type="expression" dxfId="39" priority="5">
      <formula>IF($D$15="analytisch",1,0)</formula>
    </cfRule>
  </conditionalFormatting>
  <conditionalFormatting sqref="D24">
    <cfRule type="expression" dxfId="38" priority="3">
      <formula>IF($D$23="nein",1)</formula>
    </cfRule>
  </conditionalFormatting>
  <conditionalFormatting sqref="D45">
    <cfRule type="expression" dxfId="0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4" sqref="E4:E7"/>
    </sheetView>
  </sheetViews>
  <sheetFormatPr baseColWidth="10" defaultColWidth="0" defaultRowHeight="15" zeroHeight="1" x14ac:dyDescent="0.25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 x14ac:dyDescent="0.25"/>
    <row r="2" spans="1:56" ht="23.25" x14ac:dyDescent="0.35">
      <c r="B2" s="6" t="s">
        <v>542</v>
      </c>
    </row>
    <row r="3" spans="1:56" ht="15" customHeight="1" x14ac:dyDescent="0.35">
      <c r="B3" s="6"/>
    </row>
    <row r="4" spans="1:56" x14ac:dyDescent="0.25">
      <c r="C4" s="40" t="s">
        <v>441</v>
      </c>
      <c r="D4" s="41"/>
      <c r="E4" s="42" t="str">
        <f>Netzbetreiber!$D$9</f>
        <v>Netze ODR GmbH</v>
      </c>
    </row>
    <row r="5" spans="1:56" x14ac:dyDescent="0.25">
      <c r="C5" s="40" t="s">
        <v>440</v>
      </c>
      <c r="D5" s="41"/>
      <c r="E5" s="42" t="str">
        <f>Netzbetreiber!$D$28</f>
        <v>Netze ODR</v>
      </c>
    </row>
    <row r="6" spans="1:56" x14ac:dyDescent="0.25">
      <c r="C6" s="40" t="s">
        <v>484</v>
      </c>
      <c r="D6" s="41"/>
      <c r="E6" s="44" t="str">
        <f>Netzbetreiber!$D$11</f>
        <v>9870080000002</v>
      </c>
    </row>
    <row r="7" spans="1:56" x14ac:dyDescent="0.25">
      <c r="C7" s="40" t="s">
        <v>132</v>
      </c>
      <c r="D7" s="41"/>
      <c r="E7" s="35">
        <f>Netzbetreiber!$D$6</f>
        <v>45505</v>
      </c>
    </row>
    <row r="8" spans="1:56" x14ac:dyDescent="0.25">
      <c r="H8" s="68" t="s">
        <v>494</v>
      </c>
    </row>
    <row r="9" spans="1:56" x14ac:dyDescent="0.25">
      <c r="C9" s="40" t="s">
        <v>520</v>
      </c>
      <c r="F9" s="129">
        <f>'SLP-Verfahren'!D43</f>
        <v>1</v>
      </c>
      <c r="H9" s="143" t="s">
        <v>599</v>
      </c>
    </row>
    <row r="10" spans="1:56" x14ac:dyDescent="0.25">
      <c r="C10" s="40" t="s">
        <v>583</v>
      </c>
      <c r="F10" s="245">
        <v>1</v>
      </c>
      <c r="G10" s="41"/>
      <c r="H10" s="143" t="s">
        <v>600</v>
      </c>
    </row>
    <row r="11" spans="1:56" x14ac:dyDescent="0.25">
      <c r="C11" s="40" t="s">
        <v>601</v>
      </c>
      <c r="F11" s="243" t="str">
        <f>INDEX('SLP-Verfahren'!D45:D59,'SLP-Temp-Gebiet #01'!F10)</f>
        <v>Ellwangen-Rindelbach</v>
      </c>
      <c r="G11" s="246"/>
      <c r="H11" s="68"/>
    </row>
    <row r="12" spans="1:56" x14ac:dyDescent="0.25"/>
    <row r="13" spans="1:56" ht="18" customHeight="1" x14ac:dyDescent="0.25">
      <c r="C13" s="283" t="s">
        <v>582</v>
      </c>
      <c r="D13" s="283"/>
      <c r="E13" s="283"/>
      <c r="F13" s="16" t="s">
        <v>546</v>
      </c>
      <c r="G13" t="s">
        <v>544</v>
      </c>
      <c r="H13" s="219" t="s">
        <v>561</v>
      </c>
      <c r="I13" s="41"/>
    </row>
    <row r="14" spans="1:56" ht="19.5" customHeight="1" x14ac:dyDescent="0.25">
      <c r="C14" s="284" t="s">
        <v>444</v>
      </c>
      <c r="D14" s="284"/>
      <c r="E14" s="5" t="s">
        <v>445</v>
      </c>
      <c r="F14" s="220"/>
      <c r="G14" s="221"/>
      <c r="H14" s="36"/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 x14ac:dyDescent="0.25">
      <c r="C15" s="284" t="s">
        <v>384</v>
      </c>
      <c r="D15" s="284"/>
      <c r="E15" s="5" t="s">
        <v>445</v>
      </c>
      <c r="F15" s="220"/>
      <c r="G15" s="221"/>
      <c r="H15" s="36"/>
      <c r="I15" s="41"/>
      <c r="O15" s="135" t="s">
        <v>666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 x14ac:dyDescent="0.25">
      <c r="C16" s="145"/>
      <c r="D16" s="145"/>
      <c r="F16" s="41"/>
      <c r="R16" s="171"/>
      <c r="S16" s="171"/>
    </row>
    <row r="17" spans="2:21" ht="19.5" customHeight="1" x14ac:dyDescent="0.3">
      <c r="B17" s="146" t="s">
        <v>515</v>
      </c>
      <c r="D17" s="145"/>
      <c r="R17" s="171"/>
      <c r="S17" s="171"/>
    </row>
    <row r="18" spans="2:21" x14ac:dyDescent="0.25">
      <c r="C18" s="40" t="s">
        <v>521</v>
      </c>
      <c r="F18" s="34">
        <v>1</v>
      </c>
      <c r="I18" s="143"/>
    </row>
    <row r="19" spans="2:21" ht="15" customHeight="1" x14ac:dyDescent="0.25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 x14ac:dyDescent="0.25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1" x14ac:dyDescent="0.25">
      <c r="B21" s="16"/>
      <c r="C21" s="151" t="s">
        <v>523</v>
      </c>
      <c r="D21" s="128" t="s">
        <v>514</v>
      </c>
      <c r="E21" s="238">
        <f>1-SUMPRODUCT(F19:N19,F21:N21)</f>
        <v>1</v>
      </c>
      <c r="F21" s="238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 x14ac:dyDescent="0.25">
      <c r="B22" s="16"/>
      <c r="C22" s="151" t="s">
        <v>535</v>
      </c>
      <c r="D22" s="153">
        <f>SUMPRODUCT(E22:N22,E19:N19)</f>
        <v>1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1" x14ac:dyDescent="0.25">
      <c r="B23" s="16"/>
      <c r="C23" s="151" t="s">
        <v>136</v>
      </c>
      <c r="D23" s="154"/>
      <c r="E23" s="131" t="s">
        <v>666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DTN Germany GmbH</v>
      </c>
    </row>
    <row r="24" spans="2:21" x14ac:dyDescent="0.25">
      <c r="B24" s="16"/>
      <c r="C24" s="151" t="s">
        <v>518</v>
      </c>
      <c r="D24" s="154"/>
      <c r="E24" s="131" t="s">
        <v>665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1" x14ac:dyDescent="0.25">
      <c r="B25" s="16"/>
      <c r="C25" s="151" t="s">
        <v>513</v>
      </c>
      <c r="D25" s="154"/>
      <c r="E25" s="131" t="s">
        <v>667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1" x14ac:dyDescent="0.25">
      <c r="B26" s="16"/>
      <c r="C26" s="151" t="s">
        <v>140</v>
      </c>
      <c r="D26" s="154"/>
      <c r="E26" s="131" t="s">
        <v>654</v>
      </c>
      <c r="F26" s="131" t="s">
        <v>502</v>
      </c>
      <c r="G26" s="131" t="s">
        <v>502</v>
      </c>
      <c r="H26" s="131" t="s">
        <v>502</v>
      </c>
      <c r="I26" s="131" t="s">
        <v>502</v>
      </c>
      <c r="J26" s="131" t="s">
        <v>502</v>
      </c>
      <c r="K26" s="131" t="s">
        <v>502</v>
      </c>
      <c r="L26" s="131" t="s">
        <v>502</v>
      </c>
      <c r="M26" s="131" t="s">
        <v>502</v>
      </c>
      <c r="N26" s="131" t="s">
        <v>502</v>
      </c>
      <c r="O26" s="152" t="s">
        <v>141</v>
      </c>
      <c r="Q26" s="172"/>
      <c r="R26" s="49" t="s">
        <v>502</v>
      </c>
      <c r="S26" s="49" t="s">
        <v>653</v>
      </c>
      <c r="T26" s="49" t="s">
        <v>654</v>
      </c>
      <c r="U26" s="49" t="s">
        <v>503</v>
      </c>
    </row>
    <row r="27" spans="2:21" x14ac:dyDescent="0.25">
      <c r="B27" s="16"/>
      <c r="C27" s="151" t="s">
        <v>652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9870080000002198329/3010930A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142</v>
      </c>
      <c r="Q27" s="172"/>
      <c r="R27" s="49" t="s">
        <v>502</v>
      </c>
      <c r="S27" s="49" t="s">
        <v>503</v>
      </c>
    </row>
    <row r="28" spans="2:21" x14ac:dyDescent="0.25">
      <c r="B28" s="16"/>
      <c r="C28" s="155"/>
      <c r="Q28" s="172"/>
    </row>
    <row r="29" spans="2:21" x14ac:dyDescent="0.25">
      <c r="C29" s="40" t="s">
        <v>517</v>
      </c>
      <c r="F29" s="34">
        <v>1</v>
      </c>
      <c r="I29" s="143"/>
    </row>
    <row r="30" spans="2:21" ht="15" customHeight="1" x14ac:dyDescent="0.25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 x14ac:dyDescent="0.25">
      <c r="B31" s="16"/>
      <c r="C31" s="147" t="s">
        <v>139</v>
      </c>
      <c r="D31" s="148" t="s">
        <v>255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143</v>
      </c>
      <c r="Q31" s="172"/>
    </row>
    <row r="32" spans="2:21" x14ac:dyDescent="0.25">
      <c r="B32" s="16"/>
      <c r="C32" s="151" t="s">
        <v>524</v>
      </c>
      <c r="D32" s="153" t="s">
        <v>254</v>
      </c>
      <c r="E32" s="236">
        <f>1-SUMPRODUCT(F30:N30,F32:N32)</f>
        <v>1</v>
      </c>
      <c r="F32" s="236">
        <f>ROUND(F33/$D$33,4)</f>
        <v>0.5</v>
      </c>
      <c r="G32" s="236">
        <f t="shared" ref="G32:N32" si="3">ROUND(G33/$D$33,4)</f>
        <v>0.25</v>
      </c>
      <c r="H32" s="236">
        <f t="shared" si="3"/>
        <v>0.125</v>
      </c>
      <c r="I32" s="236">
        <f t="shared" si="3"/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 x14ac:dyDescent="0.25">
      <c r="B33" s="16"/>
      <c r="C33" s="151" t="s">
        <v>531</v>
      </c>
      <c r="D33" s="238">
        <f>SUMPRODUCT(E33:N33,E30:N30)</f>
        <v>1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144</v>
      </c>
      <c r="Q33" s="172"/>
    </row>
    <row r="34" spans="2:28" x14ac:dyDescent="0.25">
      <c r="B34" s="16"/>
      <c r="C34" s="151" t="s">
        <v>358</v>
      </c>
      <c r="D34" s="128" t="s">
        <v>357</v>
      </c>
      <c r="E34" s="131" t="s">
        <v>3</v>
      </c>
      <c r="F34" s="131" t="s">
        <v>356</v>
      </c>
      <c r="G34" s="131" t="s">
        <v>347</v>
      </c>
      <c r="H34" s="131" t="s">
        <v>348</v>
      </c>
      <c r="I34" s="131"/>
      <c r="J34" s="131"/>
      <c r="K34" s="131"/>
      <c r="L34" s="131"/>
      <c r="M34" s="131"/>
      <c r="N34" s="131"/>
      <c r="O34" s="152" t="s">
        <v>141</v>
      </c>
      <c r="Q34" s="172"/>
      <c r="R34" s="49" t="s">
        <v>3</v>
      </c>
      <c r="S34" s="49" t="s">
        <v>356</v>
      </c>
      <c r="T34" s="49" t="s">
        <v>347</v>
      </c>
      <c r="U34" s="49" t="s">
        <v>348</v>
      </c>
      <c r="V34" s="49" t="s">
        <v>349</v>
      </c>
      <c r="W34" s="49" t="s">
        <v>350</v>
      </c>
      <c r="X34" s="49" t="s">
        <v>351</v>
      </c>
      <c r="Y34" s="49" t="s">
        <v>352</v>
      </c>
      <c r="Z34" s="49" t="s">
        <v>353</v>
      </c>
      <c r="AA34" s="49" t="s">
        <v>354</v>
      </c>
      <c r="AB34" s="49" t="s">
        <v>355</v>
      </c>
    </row>
    <row r="35" spans="2:28" x14ac:dyDescent="0.25">
      <c r="B35" s="16"/>
      <c r="C35" s="151" t="s">
        <v>447</v>
      </c>
      <c r="D35" s="128" t="s">
        <v>446</v>
      </c>
      <c r="E35" s="131" t="s">
        <v>511</v>
      </c>
      <c r="F35" s="131" t="s">
        <v>510</v>
      </c>
      <c r="G35" s="131" t="s">
        <v>510</v>
      </c>
      <c r="H35" s="131" t="s">
        <v>510</v>
      </c>
      <c r="I35" s="136"/>
      <c r="J35" s="136"/>
      <c r="K35" s="136"/>
      <c r="L35" s="136"/>
      <c r="M35" s="136"/>
      <c r="N35" s="136"/>
      <c r="O35" s="152" t="s">
        <v>141</v>
      </c>
      <c r="Q35" s="172"/>
      <c r="R35" s="49" t="s">
        <v>510</v>
      </c>
      <c r="S35" s="49" t="s">
        <v>511</v>
      </c>
    </row>
    <row r="36" spans="2:28" x14ac:dyDescent="0.25">
      <c r="B36" s="16"/>
      <c r="C36" s="151" t="s">
        <v>603</v>
      </c>
      <c r="D36" s="128" t="s">
        <v>604</v>
      </c>
      <c r="E36" s="131" t="s">
        <v>602</v>
      </c>
      <c r="F36" s="131" t="s">
        <v>602</v>
      </c>
      <c r="G36" s="131" t="s">
        <v>602</v>
      </c>
      <c r="H36" s="131" t="s">
        <v>602</v>
      </c>
      <c r="I36" s="131" t="s">
        <v>602</v>
      </c>
      <c r="J36" s="131" t="s">
        <v>602</v>
      </c>
      <c r="K36" s="131" t="s">
        <v>602</v>
      </c>
      <c r="L36" s="131" t="s">
        <v>602</v>
      </c>
      <c r="M36" s="131" t="s">
        <v>602</v>
      </c>
      <c r="N36" s="131" t="s">
        <v>602</v>
      </c>
      <c r="O36" s="152" t="s">
        <v>141</v>
      </c>
      <c r="Q36" s="172"/>
      <c r="R36" s="49" t="s">
        <v>602</v>
      </c>
      <c r="S36" s="49" t="s">
        <v>605</v>
      </c>
      <c r="T36" s="41"/>
    </row>
    <row r="37" spans="2:28" x14ac:dyDescent="0.25">
      <c r="B37" s="16"/>
      <c r="C37" s="154" t="s">
        <v>439</v>
      </c>
      <c r="D37" s="98" t="s">
        <v>536</v>
      </c>
      <c r="E37" s="136" t="s">
        <v>448</v>
      </c>
      <c r="F37" s="136" t="s">
        <v>448</v>
      </c>
      <c r="G37" s="136" t="s">
        <v>449</v>
      </c>
      <c r="H37" s="136" t="s">
        <v>449</v>
      </c>
      <c r="I37" s="136"/>
      <c r="J37" s="136"/>
      <c r="K37" s="136"/>
      <c r="L37" s="136"/>
      <c r="M37" s="136"/>
      <c r="N37" s="136"/>
      <c r="O37" s="152" t="s">
        <v>141</v>
      </c>
      <c r="Q37" s="172"/>
      <c r="R37" s="49" t="s">
        <v>449</v>
      </c>
      <c r="S37" s="49" t="s">
        <v>448</v>
      </c>
    </row>
    <row r="38" spans="2:28" ht="15.75" thickBot="1" x14ac:dyDescent="0.3"/>
    <row r="39" spans="2:28" x14ac:dyDescent="0.25">
      <c r="C39" s="157" t="s">
        <v>266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 x14ac:dyDescent="0.35">
      <c r="C40" s="160" t="s">
        <v>346</v>
      </c>
      <c r="D40" s="161"/>
      <c r="E40" s="161" t="s">
        <v>529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 x14ac:dyDescent="0.25">
      <c r="C41" s="160"/>
      <c r="D41" s="161"/>
      <c r="E41" s="161" t="s">
        <v>530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 x14ac:dyDescent="0.25">
      <c r="C42" s="160"/>
      <c r="D42" s="161"/>
      <c r="E42" s="161" t="s">
        <v>522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 x14ac:dyDescent="0.25">
      <c r="C43" s="163"/>
      <c r="D43" s="161"/>
      <c r="E43" s="161" t="s">
        <v>527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 x14ac:dyDescent="0.25">
      <c r="C44" s="163"/>
      <c r="D44" s="161"/>
      <c r="E44" s="161" t="s">
        <v>528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 x14ac:dyDescent="0.25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 x14ac:dyDescent="0.25">
      <c r="C46" s="160" t="s">
        <v>533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 x14ac:dyDescent="0.25">
      <c r="C47" s="163" t="s">
        <v>534</v>
      </c>
      <c r="D47" s="164" t="s">
        <v>532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 x14ac:dyDescent="0.25">
      <c r="C48" s="163" t="s">
        <v>345</v>
      </c>
      <c r="D48" s="164" t="s">
        <v>532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359</v>
      </c>
      <c r="K48" s="161"/>
      <c r="L48" s="161"/>
      <c r="M48" s="161"/>
      <c r="N48" s="161"/>
      <c r="O48" s="162"/>
    </row>
    <row r="49" spans="2:15" ht="15.75" thickBot="1" x14ac:dyDescent="0.3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 x14ac:dyDescent="0.25"/>
    <row r="51" spans="2:15" ht="18.75" x14ac:dyDescent="0.3">
      <c r="B51" s="146" t="s">
        <v>577</v>
      </c>
    </row>
    <row r="52" spans="2:15" x14ac:dyDescent="0.25">
      <c r="I52" s="1"/>
    </row>
    <row r="53" spans="2:15" x14ac:dyDescent="0.25">
      <c r="C53" s="40" t="s">
        <v>541</v>
      </c>
      <c r="F53" s="132">
        <f>F18</f>
        <v>1</v>
      </c>
      <c r="I53" s="143"/>
    </row>
    <row r="54" spans="2:15" ht="15" customHeight="1" x14ac:dyDescent="0.25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 x14ac:dyDescent="0.25">
      <c r="C55" s="147" t="s">
        <v>516</v>
      </c>
      <c r="D55" s="148" t="s">
        <v>512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143</v>
      </c>
    </row>
    <row r="56" spans="2:15" x14ac:dyDescent="0.25">
      <c r="B56" s="16"/>
      <c r="C56" s="151" t="s">
        <v>523</v>
      </c>
      <c r="D56" s="128" t="s">
        <v>514</v>
      </c>
      <c r="E56" s="236">
        <f>1-SUMPRODUCT(F54:N54,F56:N56)</f>
        <v>1</v>
      </c>
      <c r="F56" s="236">
        <f>ROUND(F57/$D$57,4)</f>
        <v>1</v>
      </c>
      <c r="G56" s="236">
        <f t="shared" ref="G56:N56" si="5">ROUND(G57/$D$57,4)</f>
        <v>0</v>
      </c>
      <c r="H56" s="236">
        <f t="shared" si="5"/>
        <v>0</v>
      </c>
      <c r="I56" s="236">
        <f t="shared" si="5"/>
        <v>0</v>
      </c>
      <c r="J56" s="236">
        <f t="shared" si="5"/>
        <v>0</v>
      </c>
      <c r="K56" s="236">
        <f t="shared" si="5"/>
        <v>0</v>
      </c>
      <c r="L56" s="236">
        <f t="shared" si="5"/>
        <v>0</v>
      </c>
      <c r="M56" s="236">
        <f t="shared" si="5"/>
        <v>0</v>
      </c>
      <c r="N56" s="236">
        <f t="shared" si="5"/>
        <v>0</v>
      </c>
      <c r="O56" s="152"/>
    </row>
    <row r="57" spans="2:15" x14ac:dyDescent="0.25">
      <c r="B57" s="16"/>
      <c r="C57" s="151" t="s">
        <v>535</v>
      </c>
      <c r="D57" s="153">
        <f>SUMPRODUCT(E57:N57,E54:N54)</f>
        <v>1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144</v>
      </c>
    </row>
    <row r="58" spans="2:15" x14ac:dyDescent="0.25">
      <c r="B58" s="16"/>
      <c r="C58" s="151" t="s">
        <v>136</v>
      </c>
      <c r="D58" s="154"/>
      <c r="E58" s="131" t="str">
        <f>E23</f>
        <v>DTN Germany GmbH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141</v>
      </c>
    </row>
    <row r="59" spans="2:15" x14ac:dyDescent="0.25">
      <c r="B59" s="16"/>
      <c r="C59" s="151" t="s">
        <v>518</v>
      </c>
      <c r="D59" s="154"/>
      <c r="E59" s="131" t="str">
        <f>E24</f>
        <v>Ellwangen-Rindelbach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519</v>
      </c>
    </row>
    <row r="60" spans="2:15" x14ac:dyDescent="0.25">
      <c r="B60" s="16"/>
      <c r="C60" s="151" t="s">
        <v>513</v>
      </c>
      <c r="D60" s="154"/>
      <c r="E60" s="131" t="str">
        <f>E25</f>
        <v>198329/3010930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142</v>
      </c>
    </row>
    <row r="61" spans="2:15" x14ac:dyDescent="0.25">
      <c r="B61" s="16"/>
      <c r="C61" s="151" t="s">
        <v>140</v>
      </c>
      <c r="D61" s="154"/>
      <c r="E61" s="133" t="str">
        <f>E26</f>
        <v>Allgemeine GPT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141</v>
      </c>
    </row>
    <row r="62" spans="2:15" x14ac:dyDescent="0.25"/>
    <row r="63" spans="2:15" x14ac:dyDescent="0.25">
      <c r="C63" s="40" t="s">
        <v>517</v>
      </c>
      <c r="F63" s="132">
        <f>F29</f>
        <v>1</v>
      </c>
    </row>
    <row r="64" spans="2:15" ht="15" customHeight="1" x14ac:dyDescent="0.25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 x14ac:dyDescent="0.25">
      <c r="C65" s="147" t="s">
        <v>139</v>
      </c>
      <c r="D65" s="148" t="s">
        <v>255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143</v>
      </c>
    </row>
    <row r="66" spans="2:15" x14ac:dyDescent="0.25">
      <c r="B66" s="16"/>
      <c r="C66" s="151" t="s">
        <v>524</v>
      </c>
      <c r="D66" s="153" t="s">
        <v>254</v>
      </c>
      <c r="E66" s="236">
        <f>1-SUMPRODUCT(F64:N64,F66:N66)</f>
        <v>1</v>
      </c>
      <c r="F66" s="236">
        <f>ROUND(F67/$D$67,4)</f>
        <v>0.5</v>
      </c>
      <c r="G66" s="236">
        <f t="shared" ref="G66:N66" si="12">ROUND(G67/$D$67,4)</f>
        <v>0.25</v>
      </c>
      <c r="H66" s="236">
        <f t="shared" si="12"/>
        <v>0.125</v>
      </c>
      <c r="I66" s="236">
        <f t="shared" si="12"/>
        <v>0</v>
      </c>
      <c r="J66" s="236">
        <f t="shared" si="12"/>
        <v>0</v>
      </c>
      <c r="K66" s="236">
        <f t="shared" si="12"/>
        <v>0</v>
      </c>
      <c r="L66" s="236">
        <f t="shared" si="12"/>
        <v>0</v>
      </c>
      <c r="M66" s="236">
        <f t="shared" si="12"/>
        <v>0</v>
      </c>
      <c r="N66" s="236">
        <f t="shared" si="12"/>
        <v>0</v>
      </c>
      <c r="O66" s="152"/>
    </row>
    <row r="67" spans="2:15" x14ac:dyDescent="0.25">
      <c r="B67" s="16"/>
      <c r="C67" s="151" t="s">
        <v>531</v>
      </c>
      <c r="D67" s="153">
        <f>SUMPRODUCT(E67:N67,E64:N64)</f>
        <v>1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144</v>
      </c>
    </row>
    <row r="68" spans="2:15" x14ac:dyDescent="0.25">
      <c r="B68" s="16"/>
      <c r="C68" s="151" t="s">
        <v>358</v>
      </c>
      <c r="D68" s="128" t="s">
        <v>357</v>
      </c>
      <c r="E68" s="131" t="s">
        <v>3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141</v>
      </c>
    </row>
    <row r="69" spans="2:15" x14ac:dyDescent="0.25">
      <c r="B69" s="16"/>
      <c r="C69" s="151" t="s">
        <v>447</v>
      </c>
      <c r="D69" s="128" t="s">
        <v>446</v>
      </c>
      <c r="E69" s="134" t="str">
        <f>E35</f>
        <v>Kalendertag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141</v>
      </c>
    </row>
    <row r="70" spans="2:15" x14ac:dyDescent="0.25">
      <c r="B70" s="16"/>
      <c r="C70" s="151" t="s">
        <v>603</v>
      </c>
      <c r="D70" s="128" t="s">
        <v>604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141</v>
      </c>
    </row>
    <row r="71" spans="2:15" x14ac:dyDescent="0.25">
      <c r="B71" s="16"/>
      <c r="C71" s="154" t="s">
        <v>439</v>
      </c>
      <c r="D71" s="98" t="s">
        <v>536</v>
      </c>
      <c r="E71" s="137" t="s">
        <v>449</v>
      </c>
      <c r="F71" s="137" t="s">
        <v>449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141</v>
      </c>
    </row>
    <row r="72" spans="2:15" x14ac:dyDescent="0.25"/>
    <row r="73" spans="2:15" ht="15.75" customHeight="1" x14ac:dyDescent="0.25">
      <c r="C73" s="285" t="s">
        <v>578</v>
      </c>
      <c r="D73" s="285"/>
      <c r="E73" s="285"/>
      <c r="F73" s="285"/>
    </row>
    <row r="74" spans="2:15" x14ac:dyDescent="0.25"/>
    <row r="79" spans="2:15" x14ac:dyDescent="0.25"/>
  </sheetData>
  <mergeCells count="4">
    <mergeCell ref="C13:E13"/>
    <mergeCell ref="C14:D14"/>
    <mergeCell ref="C15:D15"/>
    <mergeCell ref="C73:F73"/>
  </mergeCells>
  <conditionalFormatting sqref="E21:N26">
    <cfRule type="expression" dxfId="37" priority="11">
      <formula>IF(E$20&gt;$F$18,1,0)</formula>
    </cfRule>
  </conditionalFormatting>
  <conditionalFormatting sqref="E22:N26">
    <cfRule type="expression" dxfId="36" priority="26">
      <formula>IF(E$20&lt;=$F$18,1,0)</formula>
    </cfRule>
  </conditionalFormatting>
  <conditionalFormatting sqref="E26:N26">
    <cfRule type="expression" dxfId="35" priority="25">
      <formula>IF(E$20&lt;=$F$18,1,0)</formula>
    </cfRule>
  </conditionalFormatting>
  <conditionalFormatting sqref="E32:N37">
    <cfRule type="expression" dxfId="34" priority="7">
      <formula>IF(E$31&gt;$F$29,1,0)</formula>
    </cfRule>
  </conditionalFormatting>
  <conditionalFormatting sqref="E33:N37">
    <cfRule type="expression" dxfId="33" priority="27">
      <formula>IF(E$31&lt;=$F$29,1,0)</formula>
    </cfRule>
  </conditionalFormatting>
  <conditionalFormatting sqref="E56:N61">
    <cfRule type="expression" dxfId="32" priority="8">
      <formula>IF(E$55&gt;$F$53,1,0)</formula>
    </cfRule>
  </conditionalFormatting>
  <conditionalFormatting sqref="E57:N60">
    <cfRule type="expression" dxfId="31" priority="22">
      <formula>IF(E$55&lt;=$F$53,1,0)</formula>
    </cfRule>
  </conditionalFormatting>
  <conditionalFormatting sqref="E61:N61">
    <cfRule type="expression" dxfId="30" priority="21">
      <formula>IF(E$55&lt;=$F$53,1,0)</formula>
    </cfRule>
  </conditionalFormatting>
  <conditionalFormatting sqref="E66:N71">
    <cfRule type="expression" dxfId="29" priority="1">
      <formula>IF(E$65&gt;$F$63,1,0)</formula>
    </cfRule>
  </conditionalFormatting>
  <conditionalFormatting sqref="E67:N70">
    <cfRule type="expression" dxfId="28" priority="2">
      <formula>IF(E$65&lt;=$F$63,1,0)</formula>
    </cfRule>
  </conditionalFormatting>
  <conditionalFormatting sqref="E71:N71">
    <cfRule type="expression" dxfId="27" priority="6">
      <formula>IF(E$65&lt;=$F$63,1,0)</formula>
    </cfRule>
  </conditionalFormatting>
  <conditionalFormatting sqref="H8:H11">
    <cfRule type="expression" dxfId="26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7 E37:N37 F25:N25 E57:N60 E22:F22 I22:N22 F53 F63 G24:N24 G71:N71 E33:N33 E70:N70 F35:N35 F34:N34 E69:N69 F68:N68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 x14ac:dyDescent="0.25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 x14ac:dyDescent="0.25"/>
    <row r="2" spans="1:56" ht="23.25" x14ac:dyDescent="0.35">
      <c r="B2" s="6" t="s">
        <v>542</v>
      </c>
    </row>
    <row r="3" spans="1:56" ht="15" customHeight="1" x14ac:dyDescent="0.35">
      <c r="B3" s="6"/>
    </row>
    <row r="4" spans="1:56" x14ac:dyDescent="0.25">
      <c r="C4" s="40" t="s">
        <v>441</v>
      </c>
      <c r="D4" s="41"/>
      <c r="E4" s="42" t="s">
        <v>483</v>
      </c>
    </row>
    <row r="5" spans="1:56" x14ac:dyDescent="0.25">
      <c r="C5" s="40" t="s">
        <v>440</v>
      </c>
      <c r="D5" s="41"/>
      <c r="E5" s="42" t="str">
        <f>Netzbetreiber!D28</f>
        <v>Netze ODR</v>
      </c>
    </row>
    <row r="6" spans="1:56" x14ac:dyDescent="0.25">
      <c r="C6" s="40" t="s">
        <v>484</v>
      </c>
      <c r="D6" s="41"/>
      <c r="E6" s="44">
        <v>123456789</v>
      </c>
    </row>
    <row r="7" spans="1:56" x14ac:dyDescent="0.25">
      <c r="C7" s="40" t="s">
        <v>132</v>
      </c>
      <c r="D7" s="41"/>
      <c r="E7" s="35">
        <v>42278</v>
      </c>
    </row>
    <row r="8" spans="1:56" x14ac:dyDescent="0.25">
      <c r="H8" s="68" t="s">
        <v>494</v>
      </c>
    </row>
    <row r="9" spans="1:56" x14ac:dyDescent="0.25">
      <c r="C9" s="40" t="s">
        <v>520</v>
      </c>
      <c r="F9" s="129">
        <f>'SLP-Verfahren'!D43</f>
        <v>1</v>
      </c>
      <c r="H9" s="143" t="s">
        <v>599</v>
      </c>
    </row>
    <row r="10" spans="1:56" x14ac:dyDescent="0.25">
      <c r="C10" s="40" t="s">
        <v>583</v>
      </c>
      <c r="F10" s="245">
        <v>2</v>
      </c>
      <c r="G10" s="41"/>
      <c r="H10" s="143" t="s">
        <v>600</v>
      </c>
    </row>
    <row r="11" spans="1:56" x14ac:dyDescent="0.25">
      <c r="C11" s="40" t="s">
        <v>601</v>
      </c>
      <c r="F11" s="243">
        <f>INDEX('SLP-Verfahren'!D45:D59,'SLP-Temp-Gebiet #02'!F10)</f>
        <v>0</v>
      </c>
      <c r="G11" s="246"/>
      <c r="H11" s="68"/>
    </row>
    <row r="12" spans="1:56" x14ac:dyDescent="0.25"/>
    <row r="13" spans="1:56" ht="18" customHeight="1" x14ac:dyDescent="0.25">
      <c r="C13" s="283" t="s">
        <v>582</v>
      </c>
      <c r="D13" s="283"/>
      <c r="E13" s="283"/>
      <c r="F13" s="16" t="s">
        <v>546</v>
      </c>
      <c r="G13" t="s">
        <v>544</v>
      </c>
      <c r="H13" s="219" t="s">
        <v>561</v>
      </c>
      <c r="I13" s="41"/>
    </row>
    <row r="14" spans="1:56" ht="19.5" customHeight="1" x14ac:dyDescent="0.25">
      <c r="C14" s="284" t="s">
        <v>444</v>
      </c>
      <c r="D14" s="284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 x14ac:dyDescent="0.25">
      <c r="C15" s="284" t="s">
        <v>384</v>
      </c>
      <c r="D15" s="284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526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 x14ac:dyDescent="0.25">
      <c r="C16" s="145"/>
      <c r="D16" s="145"/>
      <c r="F16" s="41"/>
      <c r="R16" s="171"/>
      <c r="S16" s="171"/>
    </row>
    <row r="17" spans="2:20" ht="19.5" customHeight="1" x14ac:dyDescent="0.3">
      <c r="B17" s="146" t="s">
        <v>515</v>
      </c>
      <c r="D17" s="145"/>
      <c r="R17" s="171"/>
      <c r="S17" s="171"/>
    </row>
    <row r="18" spans="2:20" x14ac:dyDescent="0.25">
      <c r="C18" s="40" t="s">
        <v>521</v>
      </c>
      <c r="F18" s="34">
        <v>2</v>
      </c>
      <c r="I18" s="143"/>
    </row>
    <row r="19" spans="2:20" ht="15" customHeight="1" x14ac:dyDescent="0.25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 x14ac:dyDescent="0.25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0" x14ac:dyDescent="0.25">
      <c r="B21" s="16"/>
      <c r="C21" s="151" t="s">
        <v>523</v>
      </c>
      <c r="D21" s="128" t="s">
        <v>514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 x14ac:dyDescent="0.25">
      <c r="B22" s="16"/>
      <c r="C22" s="151" t="s">
        <v>535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0" x14ac:dyDescent="0.25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Wetterdienstleister ABC</v>
      </c>
    </row>
    <row r="24" spans="2:20" x14ac:dyDescent="0.25">
      <c r="B24" s="16"/>
      <c r="C24" s="151" t="s">
        <v>518</v>
      </c>
      <c r="D24" s="154"/>
      <c r="E24" s="131" t="s">
        <v>579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0" x14ac:dyDescent="0.25">
      <c r="B25" s="16"/>
      <c r="C25" s="151" t="s">
        <v>513</v>
      </c>
      <c r="D25" s="154"/>
      <c r="E25" s="131" t="s">
        <v>360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0" x14ac:dyDescent="0.25">
      <c r="B26" s="16"/>
      <c r="C26" s="151" t="s">
        <v>140</v>
      </c>
      <c r="D26" s="154"/>
      <c r="E26" s="131" t="s">
        <v>502</v>
      </c>
      <c r="F26" s="131" t="s">
        <v>502</v>
      </c>
      <c r="G26" s="131"/>
      <c r="H26" s="131"/>
      <c r="I26" s="131"/>
      <c r="J26" s="131"/>
      <c r="K26" s="131"/>
      <c r="L26" s="131"/>
      <c r="M26" s="131"/>
      <c r="N26" s="131"/>
      <c r="O26" s="152" t="s">
        <v>141</v>
      </c>
      <c r="Q26" s="172"/>
      <c r="R26" s="49" t="s">
        <v>502</v>
      </c>
      <c r="S26" s="49" t="s">
        <v>503</v>
      </c>
    </row>
    <row r="27" spans="2:20" x14ac:dyDescent="0.25">
      <c r="B27" s="16"/>
      <c r="C27" s="155"/>
      <c r="Q27" s="172"/>
    </row>
    <row r="28" spans="2:20" x14ac:dyDescent="0.25">
      <c r="C28" s="40" t="s">
        <v>517</v>
      </c>
      <c r="F28" s="34">
        <v>4</v>
      </c>
      <c r="I28" s="143"/>
    </row>
    <row r="29" spans="2:20" ht="15" customHeight="1" x14ac:dyDescent="0.25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 x14ac:dyDescent="0.25">
      <c r="B30" s="16"/>
      <c r="C30" s="147" t="s">
        <v>139</v>
      </c>
      <c r="D30" s="148" t="s">
        <v>255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143</v>
      </c>
      <c r="Q30" s="172"/>
    </row>
    <row r="31" spans="2:20" x14ac:dyDescent="0.25">
      <c r="B31" s="16"/>
      <c r="C31" s="151" t="s">
        <v>524</v>
      </c>
      <c r="D31" s="153" t="s">
        <v>254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 x14ac:dyDescent="0.25">
      <c r="B32" s="16"/>
      <c r="C32" s="151" t="s">
        <v>531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144</v>
      </c>
      <c r="Q32" s="172"/>
    </row>
    <row r="33" spans="2:28" x14ac:dyDescent="0.25">
      <c r="B33" s="16"/>
      <c r="C33" s="151" t="s">
        <v>358</v>
      </c>
      <c r="D33" s="128" t="s">
        <v>357</v>
      </c>
      <c r="E33" s="131" t="s">
        <v>3</v>
      </c>
      <c r="F33" s="131" t="s">
        <v>356</v>
      </c>
      <c r="G33" s="131" t="s">
        <v>347</v>
      </c>
      <c r="H33" s="131" t="s">
        <v>348</v>
      </c>
      <c r="I33" s="131"/>
      <c r="J33" s="131"/>
      <c r="K33" s="131"/>
      <c r="L33" s="131"/>
      <c r="M33" s="131"/>
      <c r="N33" s="131"/>
      <c r="O33" s="152" t="s">
        <v>141</v>
      </c>
      <c r="Q33" s="172"/>
      <c r="R33" s="49" t="s">
        <v>3</v>
      </c>
      <c r="S33" s="49" t="s">
        <v>356</v>
      </c>
      <c r="T33" s="49" t="s">
        <v>347</v>
      </c>
      <c r="U33" s="49" t="s">
        <v>348</v>
      </c>
      <c r="V33" s="49" t="s">
        <v>349</v>
      </c>
      <c r="W33" s="49" t="s">
        <v>350</v>
      </c>
      <c r="X33" s="49" t="s">
        <v>351</v>
      </c>
      <c r="Y33" s="49" t="s">
        <v>352</v>
      </c>
      <c r="Z33" s="49" t="s">
        <v>353</v>
      </c>
      <c r="AA33" s="49" t="s">
        <v>354</v>
      </c>
      <c r="AB33" s="49" t="s">
        <v>355</v>
      </c>
    </row>
    <row r="34" spans="2:28" x14ac:dyDescent="0.25">
      <c r="B34" s="16"/>
      <c r="C34" s="151" t="s">
        <v>447</v>
      </c>
      <c r="D34" s="128" t="s">
        <v>446</v>
      </c>
      <c r="E34" s="131" t="s">
        <v>510</v>
      </c>
      <c r="F34" s="131" t="s">
        <v>510</v>
      </c>
      <c r="G34" s="131" t="s">
        <v>510</v>
      </c>
      <c r="H34" s="131" t="s">
        <v>510</v>
      </c>
      <c r="I34" s="136"/>
      <c r="J34" s="136"/>
      <c r="K34" s="136"/>
      <c r="L34" s="136"/>
      <c r="M34" s="136"/>
      <c r="N34" s="136"/>
      <c r="O34" s="152" t="s">
        <v>141</v>
      </c>
      <c r="Q34" s="172"/>
      <c r="R34" s="49" t="s">
        <v>510</v>
      </c>
      <c r="S34" s="49" t="s">
        <v>511</v>
      </c>
    </row>
    <row r="35" spans="2:28" x14ac:dyDescent="0.25">
      <c r="B35" s="16"/>
      <c r="C35" s="151" t="s">
        <v>603</v>
      </c>
      <c r="D35" s="128" t="s">
        <v>604</v>
      </c>
      <c r="E35" s="131" t="s">
        <v>602</v>
      </c>
      <c r="F35" s="131" t="s">
        <v>602</v>
      </c>
      <c r="G35" s="131" t="s">
        <v>602</v>
      </c>
      <c r="H35" s="131" t="s">
        <v>602</v>
      </c>
      <c r="I35" s="131" t="s">
        <v>602</v>
      </c>
      <c r="J35" s="131" t="s">
        <v>602</v>
      </c>
      <c r="K35" s="131" t="s">
        <v>602</v>
      </c>
      <c r="L35" s="131" t="s">
        <v>602</v>
      </c>
      <c r="M35" s="131" t="s">
        <v>602</v>
      </c>
      <c r="N35" s="131" t="s">
        <v>602</v>
      </c>
      <c r="O35" s="152" t="s">
        <v>141</v>
      </c>
      <c r="Q35" s="172"/>
      <c r="R35" s="49" t="s">
        <v>602</v>
      </c>
      <c r="S35" s="49" t="s">
        <v>605</v>
      </c>
      <c r="T35" s="41"/>
    </row>
    <row r="36" spans="2:28" x14ac:dyDescent="0.25">
      <c r="B36" s="16"/>
      <c r="C36" s="154" t="s">
        <v>439</v>
      </c>
      <c r="D36" s="98" t="s">
        <v>536</v>
      </c>
      <c r="E36" s="136" t="s">
        <v>448</v>
      </c>
      <c r="F36" s="136" t="s">
        <v>448</v>
      </c>
      <c r="G36" s="136" t="s">
        <v>449</v>
      </c>
      <c r="H36" s="136" t="s">
        <v>449</v>
      </c>
      <c r="I36" s="136"/>
      <c r="J36" s="136"/>
      <c r="K36" s="136"/>
      <c r="L36" s="136"/>
      <c r="M36" s="136"/>
      <c r="N36" s="136"/>
      <c r="O36" s="152" t="s">
        <v>141</v>
      </c>
      <c r="Q36" s="172"/>
      <c r="R36" s="49" t="s">
        <v>449</v>
      </c>
      <c r="S36" s="49" t="s">
        <v>448</v>
      </c>
    </row>
    <row r="37" spans="2:28" ht="15.75" thickBot="1" x14ac:dyDescent="0.3"/>
    <row r="38" spans="2:28" x14ac:dyDescent="0.25">
      <c r="C38" s="157" t="s">
        <v>266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 x14ac:dyDescent="0.35">
      <c r="C39" s="160" t="s">
        <v>346</v>
      </c>
      <c r="D39" s="161"/>
      <c r="E39" s="161" t="s">
        <v>529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 x14ac:dyDescent="0.25">
      <c r="C40" s="160"/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 x14ac:dyDescent="0.25">
      <c r="C41" s="160"/>
      <c r="D41" s="161"/>
      <c r="E41" s="161" t="s">
        <v>522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 x14ac:dyDescent="0.25">
      <c r="C42" s="163"/>
      <c r="D42" s="161"/>
      <c r="E42" s="161" t="s">
        <v>527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 x14ac:dyDescent="0.25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 x14ac:dyDescent="0.25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 x14ac:dyDescent="0.25">
      <c r="C45" s="160" t="s">
        <v>533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 x14ac:dyDescent="0.25">
      <c r="C46" s="163" t="s">
        <v>534</v>
      </c>
      <c r="D46" s="164" t="s">
        <v>532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359</v>
      </c>
      <c r="K46" s="161"/>
      <c r="L46" s="161"/>
      <c r="M46" s="161"/>
      <c r="N46" s="161"/>
      <c r="O46" s="162"/>
    </row>
    <row r="47" spans="2:28" x14ac:dyDescent="0.25">
      <c r="C47" s="163" t="s">
        <v>345</v>
      </c>
      <c r="D47" s="164" t="s">
        <v>532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 ht="15.75" thickBot="1" x14ac:dyDescent="0.3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 x14ac:dyDescent="0.25"/>
    <row r="50" spans="2:15" ht="18.75" x14ac:dyDescent="0.3">
      <c r="B50" s="146" t="s">
        <v>577</v>
      </c>
    </row>
    <row r="51" spans="2:15" x14ac:dyDescent="0.25">
      <c r="I51" s="1"/>
    </row>
    <row r="52" spans="2:15" x14ac:dyDescent="0.25">
      <c r="C52" s="40" t="s">
        <v>541</v>
      </c>
      <c r="F52" s="132">
        <f>F18</f>
        <v>2</v>
      </c>
      <c r="I52" s="143"/>
    </row>
    <row r="53" spans="2:15" ht="15" customHeight="1" x14ac:dyDescent="0.25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 x14ac:dyDescent="0.25">
      <c r="C54" s="147" t="s">
        <v>516</v>
      </c>
      <c r="D54" s="148" t="s">
        <v>512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143</v>
      </c>
    </row>
    <row r="55" spans="2:15" x14ac:dyDescent="0.25">
      <c r="B55" s="16"/>
      <c r="C55" s="151" t="s">
        <v>523</v>
      </c>
      <c r="D55" s="128" t="s">
        <v>514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 x14ac:dyDescent="0.25">
      <c r="B56" s="16"/>
      <c r="C56" s="151" t="s">
        <v>535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144</v>
      </c>
    </row>
    <row r="57" spans="2:15" x14ac:dyDescent="0.25">
      <c r="B57" s="16"/>
      <c r="C57" s="151" t="s">
        <v>136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141</v>
      </c>
    </row>
    <row r="58" spans="2:15" x14ac:dyDescent="0.25">
      <c r="B58" s="16"/>
      <c r="C58" s="151" t="s">
        <v>518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519</v>
      </c>
    </row>
    <row r="59" spans="2:15" x14ac:dyDescent="0.25">
      <c r="B59" s="16"/>
      <c r="C59" s="151" t="s">
        <v>513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142</v>
      </c>
    </row>
    <row r="60" spans="2:15" x14ac:dyDescent="0.25">
      <c r="B60" s="16"/>
      <c r="C60" s="151" t="s">
        <v>140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141</v>
      </c>
    </row>
    <row r="61" spans="2:15" x14ac:dyDescent="0.25"/>
    <row r="62" spans="2:15" x14ac:dyDescent="0.25">
      <c r="C62" s="40" t="s">
        <v>517</v>
      </c>
      <c r="F62" s="132">
        <f>F28</f>
        <v>4</v>
      </c>
    </row>
    <row r="63" spans="2:15" ht="15" customHeight="1" x14ac:dyDescent="0.25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 x14ac:dyDescent="0.25">
      <c r="C64" s="147" t="s">
        <v>139</v>
      </c>
      <c r="D64" s="148" t="s">
        <v>255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143</v>
      </c>
    </row>
    <row r="65" spans="2:15" x14ac:dyDescent="0.25">
      <c r="B65" s="16"/>
      <c r="C65" s="151" t="s">
        <v>524</v>
      </c>
      <c r="D65" s="153" t="s">
        <v>254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 x14ac:dyDescent="0.25">
      <c r="B66" s="16"/>
      <c r="C66" s="151" t="s">
        <v>531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144</v>
      </c>
    </row>
    <row r="67" spans="2:15" x14ac:dyDescent="0.25">
      <c r="B67" s="16"/>
      <c r="C67" s="151" t="s">
        <v>358</v>
      </c>
      <c r="D67" s="128" t="s">
        <v>357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141</v>
      </c>
    </row>
    <row r="68" spans="2:15" x14ac:dyDescent="0.25">
      <c r="B68" s="16"/>
      <c r="C68" s="151" t="s">
        <v>447</v>
      </c>
      <c r="D68" s="128" t="s">
        <v>446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141</v>
      </c>
    </row>
    <row r="69" spans="2:15" x14ac:dyDescent="0.25">
      <c r="B69" s="16"/>
      <c r="C69" s="151" t="s">
        <v>603</v>
      </c>
      <c r="D69" s="128" t="s">
        <v>604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141</v>
      </c>
    </row>
    <row r="70" spans="2:15" x14ac:dyDescent="0.25">
      <c r="B70" s="16"/>
      <c r="C70" s="154" t="s">
        <v>439</v>
      </c>
      <c r="D70" s="98" t="s">
        <v>536</v>
      </c>
      <c r="E70" s="137" t="s">
        <v>449</v>
      </c>
      <c r="F70" s="137" t="s">
        <v>449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141</v>
      </c>
    </row>
    <row r="71" spans="2:15" x14ac:dyDescent="0.25"/>
    <row r="72" spans="2:15" ht="15.75" customHeight="1" x14ac:dyDescent="0.25">
      <c r="C72" s="285" t="s">
        <v>578</v>
      </c>
      <c r="D72" s="285"/>
      <c r="E72" s="285"/>
      <c r="F72" s="285"/>
    </row>
    <row r="73" spans="2:15" x14ac:dyDescent="0.25"/>
    <row r="74" spans="2:15" hidden="1" x14ac:dyDescent="0.25"/>
    <row r="75" spans="2:15" hidden="1" x14ac:dyDescent="0.25"/>
    <row r="76" spans="2:15" hidden="1" x14ac:dyDescent="0.25"/>
    <row r="77" spans="2:15" hidden="1" x14ac:dyDescent="0.25"/>
    <row r="78" spans="2:15" x14ac:dyDescent="0.25"/>
  </sheetData>
  <mergeCells count="4">
    <mergeCell ref="C13:E13"/>
    <mergeCell ref="C14:D14"/>
    <mergeCell ref="C15:D15"/>
    <mergeCell ref="C72:F72"/>
  </mergeCells>
  <conditionalFormatting sqref="E26:F26">
    <cfRule type="expression" dxfId="25" priority="16">
      <formula>IF(E$20&lt;=$F$18,1,0)</formula>
    </cfRule>
  </conditionalFormatting>
  <conditionalFormatting sqref="E21:N26">
    <cfRule type="expression" dxfId="24" priority="9">
      <formula>IF(E$20&gt;$F$18,1,0)</formula>
    </cfRule>
  </conditionalFormatting>
  <conditionalFormatting sqref="E22:N25">
    <cfRule type="expression" dxfId="23" priority="18">
      <formula>IF(E$20&lt;=$F$18,1,0)</formula>
    </cfRule>
  </conditionalFormatting>
  <conditionalFormatting sqref="E26:N26">
    <cfRule type="expression" dxfId="22" priority="15">
      <formula>IF(E$20&lt;=$F$18,1,0)</formula>
    </cfRule>
  </conditionalFormatting>
  <conditionalFormatting sqref="E31:N36">
    <cfRule type="expression" dxfId="21" priority="5">
      <formula>IF(E$30&gt;$F$28,1,0)</formula>
    </cfRule>
  </conditionalFormatting>
  <conditionalFormatting sqref="E32:N36">
    <cfRule type="expression" dxfId="20" priority="17">
      <formula>IF(E$30&lt;=$F$28,1,0)</formula>
    </cfRule>
  </conditionalFormatting>
  <conditionalFormatting sqref="E55:N60">
    <cfRule type="expression" dxfId="19" priority="6">
      <formula>IF(E$54&gt;$F$52,1,0)</formula>
    </cfRule>
  </conditionalFormatting>
  <conditionalFormatting sqref="E56:N59">
    <cfRule type="expression" dxfId="18" priority="14">
      <formula>IF(E$54&lt;=$F$52,1,0)</formula>
    </cfRule>
  </conditionalFormatting>
  <conditionalFormatting sqref="E60:N60">
    <cfRule type="expression" dxfId="17" priority="13">
      <formula>IF(E$54&lt;=$F$52,1,0)</formula>
    </cfRule>
  </conditionalFormatting>
  <conditionalFormatting sqref="E65:N70">
    <cfRule type="expression" dxfId="16" priority="1">
      <formula>IF(E$64&gt;$F$62,1,0)</formula>
    </cfRule>
  </conditionalFormatting>
  <conditionalFormatting sqref="E66:N69">
    <cfRule type="expression" dxfId="15" priority="2">
      <formula>IF(E$64&lt;=$F$62,1,0)</formula>
    </cfRule>
  </conditionalFormatting>
  <conditionalFormatting sqref="E70:N70">
    <cfRule type="expression" dxfId="14" priority="4">
      <formula>IF(E$64&lt;=$F$62,1,0)</formula>
    </cfRule>
  </conditionalFormatting>
  <conditionalFormatting sqref="H8:H11">
    <cfRule type="expression" dxfId="13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8" sqref="J8"/>
    </sheetView>
  </sheetViews>
  <sheetFormatPr baseColWidth="10" defaultColWidth="0" defaultRowHeight="15" zeroHeight="1" x14ac:dyDescent="0.25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 x14ac:dyDescent="0.3"/>
    <row r="2" spans="2:26" ht="23.25" x14ac:dyDescent="0.25">
      <c r="B2" s="107" t="s">
        <v>361</v>
      </c>
    </row>
    <row r="3" spans="2:26" x14ac:dyDescent="0.25">
      <c r="B3" t="s">
        <v>462</v>
      </c>
    </row>
    <row r="4" spans="2:26" x14ac:dyDescent="0.25"/>
    <row r="5" spans="2:26" x14ac:dyDescent="0.25">
      <c r="C5" s="38" t="s">
        <v>366</v>
      </c>
      <c r="D5" s="39" t="str">
        <f>Netzbetreiber!$D$9</f>
        <v>Netze ODR GmbH</v>
      </c>
      <c r="H5" s="68" t="s">
        <v>494</v>
      </c>
      <c r="I5" s="8" t="s">
        <v>497</v>
      </c>
    </row>
    <row r="6" spans="2:26" x14ac:dyDescent="0.25">
      <c r="C6" s="38" t="s">
        <v>333</v>
      </c>
      <c r="D6" s="39" t="str">
        <f>Netzbetreiber!$D$28</f>
        <v>Netze ODR</v>
      </c>
      <c r="I6" s="8" t="s">
        <v>507</v>
      </c>
    </row>
    <row r="7" spans="2:26" x14ac:dyDescent="0.25">
      <c r="C7" s="38" t="s">
        <v>484</v>
      </c>
      <c r="D7" s="39" t="str">
        <f>Netzbetreiber!$D$11</f>
        <v>9870080000002</v>
      </c>
    </row>
    <row r="8" spans="2:26" x14ac:dyDescent="0.25">
      <c r="C8" s="38" t="s">
        <v>132</v>
      </c>
      <c r="D8" s="37">
        <f>Netzbetreiber!$D$6</f>
        <v>45505</v>
      </c>
      <c r="H8" t="s">
        <v>492</v>
      </c>
      <c r="J8" s="108">
        <f>COUNTA(D12:D100)</f>
        <v>14</v>
      </c>
    </row>
    <row r="9" spans="2:26" x14ac:dyDescent="0.25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 x14ac:dyDescent="0.3">
      <c r="B10" s="109" t="s">
        <v>248</v>
      </c>
      <c r="C10" s="110" t="s">
        <v>491</v>
      </c>
      <c r="D10" s="109" t="s">
        <v>146</v>
      </c>
      <c r="E10" s="230" t="s">
        <v>509</v>
      </c>
      <c r="F10" s="110" t="s">
        <v>147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633</v>
      </c>
      <c r="M10" s="125" t="s">
        <v>642</v>
      </c>
      <c r="N10" s="126" t="s">
        <v>643</v>
      </c>
      <c r="O10" s="126" t="s">
        <v>644</v>
      </c>
      <c r="P10" s="127" t="s">
        <v>645</v>
      </c>
      <c r="Q10" s="121" t="s">
        <v>634</v>
      </c>
      <c r="R10" s="111" t="s">
        <v>635</v>
      </c>
      <c r="S10" s="112" t="s">
        <v>636</v>
      </c>
      <c r="T10" s="112" t="s">
        <v>637</v>
      </c>
      <c r="U10" s="112" t="s">
        <v>638</v>
      </c>
      <c r="V10" s="112" t="s">
        <v>639</v>
      </c>
      <c r="W10" s="112" t="s">
        <v>640</v>
      </c>
      <c r="X10" s="113" t="s">
        <v>641</v>
      </c>
      <c r="Y10" s="250" t="s">
        <v>646</v>
      </c>
    </row>
    <row r="11" spans="2:26" ht="15.75" thickBot="1" x14ac:dyDescent="0.3">
      <c r="B11" s="114" t="s">
        <v>493</v>
      </c>
      <c r="C11" s="115" t="s">
        <v>508</v>
      </c>
      <c r="D11" s="249" t="s">
        <v>247</v>
      </c>
      <c r="E11" s="138" t="s">
        <v>49</v>
      </c>
      <c r="F11" s="251" t="str">
        <f>VLOOKUP($E11,'BDEW-Standard'!$B$3:$M$158,F$9,0)</f>
        <v>R13</v>
      </c>
      <c r="H11" s="140">
        <f>ROUND(VLOOKUP($E11,'BDEW-Standard'!$B$3:$M$158,H$9,0),7)</f>
        <v>3.0217399</v>
      </c>
      <c r="I11" s="140">
        <f>ROUND(VLOOKUP($E11,'BDEW-Standard'!$B$3:$M$158,I$9,0),7)</f>
        <v>-37.182360000000003</v>
      </c>
      <c r="J11" s="140">
        <f>ROUND(VLOOKUP($E11,'BDEW-Standard'!$B$3:$M$158,J$9,0),7)</f>
        <v>5.6477170000000001</v>
      </c>
      <c r="K11" s="140">
        <f>ROUND(VLOOKUP($E11,'BDEW-Standard'!$B$3:$M$158,K$9,0),7)</f>
        <v>0.1152388</v>
      </c>
      <c r="L11" s="175">
        <f>ROUND(VLOOKUP($E11,'BDEW-Standard'!$B$3:$M$158,L$9,0),1)</f>
        <v>40</v>
      </c>
      <c r="M11" s="140">
        <f>ROUND(VLOOKUP($E11,'BDEW-Standard'!$B$3:$M$158,M$9,0),7)</f>
        <v>0</v>
      </c>
      <c r="N11" s="140">
        <f>ROUND(VLOOKUP($E11,'BDEW-Standard'!$B$3:$M$158,N$9,0),7)</f>
        <v>0</v>
      </c>
      <c r="O11" s="140">
        <f>ROUND(VLOOKUP($E11,'BDEW-Standard'!$B$3:$M$158,O$9,0),7)</f>
        <v>0</v>
      </c>
      <c r="P11" s="140">
        <f>ROUND(VLOOKUP($E11,'BDEW-Standard'!$B$3:$M$158,P$9,0),7)</f>
        <v>0</v>
      </c>
      <c r="Q11" s="174">
        <f>($H11/(1+($I11/($Q$9-$L11))^$J11)+$K11)+MAX($M11*$Q$9+$N11,$O11*$Q$9+$P11)</f>
        <v>1.0214966312810889</v>
      </c>
      <c r="R11" s="141">
        <f>ROUND(VLOOKUP(MID($E11,4,3),'Wochentag F(WT)'!$B$7:$J$22,R$9,0),4)</f>
        <v>1</v>
      </c>
      <c r="S11" s="141">
        <f>ROUND(VLOOKUP(MID($E11,4,3),'Wochentag F(WT)'!$B$7:$J$22,S$9,0),4)</f>
        <v>1</v>
      </c>
      <c r="T11" s="141">
        <f>ROUND(VLOOKUP(MID($E11,4,3),'Wochentag F(WT)'!$B$7:$J$22,T$9,0),4)</f>
        <v>1</v>
      </c>
      <c r="U11" s="141">
        <f>ROUND(VLOOKUP(MID($E11,4,3),'Wochentag F(WT)'!$B$7:$J$22,U$9,0),4)</f>
        <v>1</v>
      </c>
      <c r="V11" s="141">
        <f>ROUND(VLOOKUP(MID($E11,4,3),'Wochentag F(WT)'!$B$7:$J$22,V$9,0),4)</f>
        <v>1</v>
      </c>
      <c r="W11" s="141">
        <f>ROUND(VLOOKUP(MID($E11,4,3),'Wochentag F(WT)'!$B$7:$J$22,W$9,0),4)</f>
        <v>1</v>
      </c>
      <c r="X11" s="142">
        <f>7-SUM(R11:W11)</f>
        <v>1</v>
      </c>
      <c r="Y11" s="247">
        <v>365.12299999999999</v>
      </c>
    </row>
    <row r="12" spans="2:26" x14ac:dyDescent="0.25">
      <c r="B12" s="116">
        <v>1</v>
      </c>
      <c r="C12" s="117" t="str">
        <f t="shared" ref="C12:C41" si="0">$D$6</f>
        <v>Netze ODR</v>
      </c>
      <c r="D12" s="46" t="s">
        <v>247</v>
      </c>
      <c r="E12" s="139" t="s">
        <v>668</v>
      </c>
      <c r="F12" s="252" t="s">
        <v>669</v>
      </c>
      <c r="H12" s="231">
        <v>3.1850190999999999</v>
      </c>
      <c r="I12" s="231">
        <v>-37.412415500000002</v>
      </c>
      <c r="J12" s="231">
        <v>6.1723179000000004</v>
      </c>
      <c r="K12" s="231">
        <v>7.6109599999999999E-2</v>
      </c>
      <c r="L12" s="232">
        <v>40</v>
      </c>
      <c r="M12" s="231">
        <v>0</v>
      </c>
      <c r="N12" s="231">
        <v>0</v>
      </c>
      <c r="O12" s="231">
        <v>0</v>
      </c>
      <c r="P12" s="231">
        <v>0</v>
      </c>
      <c r="Q12" s="233">
        <v>0.95508749343949439</v>
      </c>
      <c r="R12" s="234">
        <v>1</v>
      </c>
      <c r="S12" s="234">
        <v>1</v>
      </c>
      <c r="T12" s="234">
        <v>1</v>
      </c>
      <c r="U12" s="234">
        <v>1</v>
      </c>
      <c r="V12" s="234">
        <v>1</v>
      </c>
      <c r="W12" s="234">
        <v>1</v>
      </c>
      <c r="X12" s="235">
        <v>1</v>
      </c>
      <c r="Y12" s="248"/>
      <c r="Z12" s="173"/>
    </row>
    <row r="13" spans="2:26" s="118" customFormat="1" x14ac:dyDescent="0.25">
      <c r="B13" s="119">
        <v>2</v>
      </c>
      <c r="C13" s="120" t="str">
        <f t="shared" si="0"/>
        <v>Netze ODR</v>
      </c>
      <c r="D13" s="46" t="s">
        <v>247</v>
      </c>
      <c r="E13" s="139" t="s">
        <v>670</v>
      </c>
      <c r="F13" s="252" t="s">
        <v>671</v>
      </c>
      <c r="H13" s="231">
        <v>2.5187775000000001</v>
      </c>
      <c r="I13" s="231">
        <v>-35.033375399999997</v>
      </c>
      <c r="J13" s="231">
        <v>6.2240634000000004</v>
      </c>
      <c r="K13" s="231">
        <v>0.10107820000000001</v>
      </c>
      <c r="L13" s="232">
        <v>40</v>
      </c>
      <c r="M13" s="231">
        <v>0</v>
      </c>
      <c r="N13" s="231">
        <v>0</v>
      </c>
      <c r="O13" s="231">
        <v>0</v>
      </c>
      <c r="P13" s="231">
        <v>0</v>
      </c>
      <c r="Q13" s="233">
        <v>1.0146273685996503</v>
      </c>
      <c r="R13" s="234">
        <v>1</v>
      </c>
      <c r="S13" s="234">
        <v>1</v>
      </c>
      <c r="T13" s="234">
        <v>1</v>
      </c>
      <c r="U13" s="234">
        <v>1</v>
      </c>
      <c r="V13" s="234">
        <v>1</v>
      </c>
      <c r="W13" s="234">
        <v>1</v>
      </c>
      <c r="X13" s="235">
        <v>1</v>
      </c>
      <c r="Y13" s="248"/>
      <c r="Z13" s="173"/>
    </row>
    <row r="14" spans="2:26" s="118" customFormat="1" x14ac:dyDescent="0.25">
      <c r="B14" s="119">
        <v>3</v>
      </c>
      <c r="C14" s="120" t="str">
        <f t="shared" si="0"/>
        <v>Netze ODR</v>
      </c>
      <c r="D14" s="46" t="s">
        <v>247</v>
      </c>
      <c r="E14" s="139" t="s">
        <v>672</v>
      </c>
      <c r="F14" s="252" t="s">
        <v>673</v>
      </c>
      <c r="H14" s="231">
        <v>0.40409319999999999</v>
      </c>
      <c r="I14" s="231">
        <v>-24.439296800000001</v>
      </c>
      <c r="J14" s="231">
        <v>6.5718174999999999</v>
      </c>
      <c r="K14" s="231">
        <v>0.71077100000000004</v>
      </c>
      <c r="L14" s="232">
        <v>40</v>
      </c>
      <c r="M14" s="231">
        <v>0</v>
      </c>
      <c r="N14" s="231">
        <v>0</v>
      </c>
      <c r="O14" s="231">
        <v>0</v>
      </c>
      <c r="P14" s="231">
        <v>0</v>
      </c>
      <c r="Q14" s="233">
        <v>1.0561214000512988</v>
      </c>
      <c r="R14" s="234">
        <v>1</v>
      </c>
      <c r="S14" s="234">
        <v>1</v>
      </c>
      <c r="T14" s="234">
        <v>1</v>
      </c>
      <c r="U14" s="234">
        <v>1</v>
      </c>
      <c r="V14" s="234">
        <v>1</v>
      </c>
      <c r="W14" s="234">
        <v>1</v>
      </c>
      <c r="X14" s="235">
        <v>1</v>
      </c>
      <c r="Y14" s="248"/>
      <c r="Z14" s="173"/>
    </row>
    <row r="15" spans="2:26" s="118" customFormat="1" x14ac:dyDescent="0.25">
      <c r="B15" s="119">
        <v>4</v>
      </c>
      <c r="C15" s="120" t="str">
        <f t="shared" si="0"/>
        <v>Netze ODR</v>
      </c>
      <c r="D15" s="46" t="s">
        <v>247</v>
      </c>
      <c r="E15" s="139" t="s">
        <v>674</v>
      </c>
      <c r="F15" s="252" t="s">
        <v>675</v>
      </c>
      <c r="H15" s="231">
        <v>0.93158890000000005</v>
      </c>
      <c r="I15" s="231">
        <v>-33.35</v>
      </c>
      <c r="J15" s="231">
        <v>5.7212303000000002</v>
      </c>
      <c r="K15" s="231">
        <v>0.66564939999999995</v>
      </c>
      <c r="L15" s="232">
        <v>40</v>
      </c>
      <c r="M15" s="231">
        <v>0</v>
      </c>
      <c r="N15" s="231">
        <v>0</v>
      </c>
      <c r="O15" s="231">
        <v>0</v>
      </c>
      <c r="P15" s="231">
        <v>0</v>
      </c>
      <c r="Q15" s="233">
        <v>1.0766391850538448</v>
      </c>
      <c r="R15" s="234">
        <v>1.0848</v>
      </c>
      <c r="S15" s="234">
        <v>1.1211</v>
      </c>
      <c r="T15" s="234">
        <v>1.0769</v>
      </c>
      <c r="U15" s="234">
        <v>1.1353</v>
      </c>
      <c r="V15" s="234">
        <v>1.1402000000000001</v>
      </c>
      <c r="W15" s="234">
        <v>0.48520000000000002</v>
      </c>
      <c r="X15" s="235">
        <v>0.95650000000000013</v>
      </c>
      <c r="Y15" s="248"/>
      <c r="Z15" s="173"/>
    </row>
    <row r="16" spans="2:26" s="118" customFormat="1" x14ac:dyDescent="0.25">
      <c r="B16" s="119">
        <v>5</v>
      </c>
      <c r="C16" s="120" t="str">
        <f t="shared" si="0"/>
        <v>Netze ODR</v>
      </c>
      <c r="D16" s="46" t="s">
        <v>247</v>
      </c>
      <c r="E16" s="139" t="s">
        <v>676</v>
      </c>
      <c r="F16" s="252" t="s">
        <v>677</v>
      </c>
      <c r="H16" s="231">
        <v>3.75</v>
      </c>
      <c r="I16" s="231">
        <v>-37.5</v>
      </c>
      <c r="J16" s="231">
        <v>6.8</v>
      </c>
      <c r="K16" s="231">
        <v>6.0911300000000002E-2</v>
      </c>
      <c r="L16" s="232">
        <v>40</v>
      </c>
      <c r="M16" s="231">
        <v>0</v>
      </c>
      <c r="N16" s="231">
        <v>0</v>
      </c>
      <c r="O16" s="231">
        <v>0</v>
      </c>
      <c r="P16" s="231">
        <v>0</v>
      </c>
      <c r="Q16" s="233">
        <v>1.0126136468627658</v>
      </c>
      <c r="R16" s="234">
        <v>1.1052</v>
      </c>
      <c r="S16" s="234">
        <v>1.0857000000000001</v>
      </c>
      <c r="T16" s="234">
        <v>1.0378000000000001</v>
      </c>
      <c r="U16" s="234">
        <v>1.0622</v>
      </c>
      <c r="V16" s="234">
        <v>1.0266</v>
      </c>
      <c r="W16" s="234">
        <v>0.76290000000000002</v>
      </c>
      <c r="X16" s="235">
        <v>0.91959999999999997</v>
      </c>
      <c r="Y16" s="248"/>
      <c r="Z16" s="173"/>
    </row>
    <row r="17" spans="2:26" s="118" customFormat="1" x14ac:dyDescent="0.25">
      <c r="B17" s="119">
        <v>6</v>
      </c>
      <c r="C17" s="120" t="str">
        <f t="shared" si="0"/>
        <v>Netze ODR</v>
      </c>
      <c r="D17" s="46" t="s">
        <v>247</v>
      </c>
      <c r="E17" s="139" t="s">
        <v>678</v>
      </c>
      <c r="F17" s="252" t="s">
        <v>679</v>
      </c>
      <c r="H17" s="231">
        <v>2.4595180999999999</v>
      </c>
      <c r="I17" s="231">
        <v>-35.253212400000002</v>
      </c>
      <c r="J17" s="231">
        <v>6.0587001000000003</v>
      </c>
      <c r="K17" s="231">
        <v>0.16473699999999999</v>
      </c>
      <c r="L17" s="232">
        <v>40</v>
      </c>
      <c r="M17" s="231">
        <v>0</v>
      </c>
      <c r="N17" s="231">
        <v>0</v>
      </c>
      <c r="O17" s="231">
        <v>0</v>
      </c>
      <c r="P17" s="231">
        <v>0</v>
      </c>
      <c r="Q17" s="233">
        <v>1.043802057143173</v>
      </c>
      <c r="R17" s="234">
        <v>0.97670000000000001</v>
      </c>
      <c r="S17" s="234">
        <v>1.0388999999999999</v>
      </c>
      <c r="T17" s="234">
        <v>1.0027999999999999</v>
      </c>
      <c r="U17" s="234">
        <v>1.0162</v>
      </c>
      <c r="V17" s="234">
        <v>1.0024</v>
      </c>
      <c r="W17" s="234">
        <v>1.0043</v>
      </c>
      <c r="X17" s="235">
        <v>0.95870000000000122</v>
      </c>
      <c r="Y17" s="248"/>
      <c r="Z17" s="173"/>
    </row>
    <row r="18" spans="2:26" s="118" customFormat="1" x14ac:dyDescent="0.25">
      <c r="B18" s="119">
        <v>7</v>
      </c>
      <c r="C18" s="120" t="str">
        <f t="shared" si="0"/>
        <v>Netze ODR</v>
      </c>
      <c r="D18" s="46" t="s">
        <v>247</v>
      </c>
      <c r="E18" s="139" t="s">
        <v>680</v>
      </c>
      <c r="F18" s="252" t="s">
        <v>681</v>
      </c>
      <c r="H18" s="231">
        <v>2.8195655999999998</v>
      </c>
      <c r="I18" s="231">
        <v>-36</v>
      </c>
      <c r="J18" s="231">
        <v>7.7368518000000002</v>
      </c>
      <c r="K18" s="231">
        <v>0.157281</v>
      </c>
      <c r="L18" s="232">
        <v>40</v>
      </c>
      <c r="M18" s="231">
        <v>0</v>
      </c>
      <c r="N18" s="231">
        <v>0</v>
      </c>
      <c r="O18" s="231">
        <v>0</v>
      </c>
      <c r="P18" s="231">
        <v>0</v>
      </c>
      <c r="Q18" s="233">
        <v>0.96576337685759206</v>
      </c>
      <c r="R18" s="234">
        <v>0.93220000000000003</v>
      </c>
      <c r="S18" s="234">
        <v>0.98939999999999995</v>
      </c>
      <c r="T18" s="234">
        <v>1.0033000000000001</v>
      </c>
      <c r="U18" s="234">
        <v>1.0108999999999999</v>
      </c>
      <c r="V18" s="234">
        <v>1.018</v>
      </c>
      <c r="W18" s="234">
        <v>1.0356000000000001</v>
      </c>
      <c r="X18" s="235">
        <v>1.0106000000000002</v>
      </c>
      <c r="Y18" s="248"/>
      <c r="Z18" s="173"/>
    </row>
    <row r="19" spans="2:26" s="118" customFormat="1" x14ac:dyDescent="0.25">
      <c r="B19" s="119">
        <v>8</v>
      </c>
      <c r="C19" s="120" t="str">
        <f t="shared" si="0"/>
        <v>Netze ODR</v>
      </c>
      <c r="D19" s="46" t="s">
        <v>247</v>
      </c>
      <c r="E19" s="139" t="s">
        <v>682</v>
      </c>
      <c r="F19" s="252" t="s">
        <v>683</v>
      </c>
      <c r="H19" s="231">
        <v>3.6017736</v>
      </c>
      <c r="I19" s="231">
        <v>-37.882536799999997</v>
      </c>
      <c r="J19" s="231">
        <v>6.9836070000000001</v>
      </c>
      <c r="K19" s="231">
        <v>5.4826199999999999E-2</v>
      </c>
      <c r="L19" s="232">
        <v>40</v>
      </c>
      <c r="M19" s="231">
        <v>0</v>
      </c>
      <c r="N19" s="231">
        <v>0</v>
      </c>
      <c r="O19" s="231">
        <v>0</v>
      </c>
      <c r="P19" s="231">
        <v>0</v>
      </c>
      <c r="Q19" s="233">
        <v>0.90239375975311864</v>
      </c>
      <c r="R19" s="234">
        <v>0.98970000000000002</v>
      </c>
      <c r="S19" s="234">
        <v>0.9627</v>
      </c>
      <c r="T19" s="234">
        <v>1.0507</v>
      </c>
      <c r="U19" s="234">
        <v>1.0551999999999999</v>
      </c>
      <c r="V19" s="234">
        <v>1.0297000000000001</v>
      </c>
      <c r="W19" s="234">
        <v>0.97670000000000001</v>
      </c>
      <c r="X19" s="235">
        <v>0.9352999999999998</v>
      </c>
      <c r="Y19" s="248"/>
      <c r="Z19" s="173"/>
    </row>
    <row r="20" spans="2:26" s="118" customFormat="1" x14ac:dyDescent="0.25">
      <c r="B20" s="119">
        <v>9</v>
      </c>
      <c r="C20" s="120" t="str">
        <f t="shared" si="0"/>
        <v>Netze ODR</v>
      </c>
      <c r="D20" s="46" t="s">
        <v>247</v>
      </c>
      <c r="E20" s="139" t="s">
        <v>684</v>
      </c>
      <c r="F20" s="252" t="s">
        <v>685</v>
      </c>
      <c r="H20" s="231">
        <v>4.0196902000000003</v>
      </c>
      <c r="I20" s="231">
        <v>-37.828203700000003</v>
      </c>
      <c r="J20" s="231">
        <v>8.1593368999999996</v>
      </c>
      <c r="K20" s="231">
        <v>4.72845E-2</v>
      </c>
      <c r="L20" s="232">
        <v>40</v>
      </c>
      <c r="M20" s="231">
        <v>0</v>
      </c>
      <c r="N20" s="231">
        <v>0</v>
      </c>
      <c r="O20" s="231">
        <v>0</v>
      </c>
      <c r="P20" s="231">
        <v>0</v>
      </c>
      <c r="Q20" s="233">
        <v>0.86486713303260787</v>
      </c>
      <c r="R20" s="234">
        <v>1.0358000000000001</v>
      </c>
      <c r="S20" s="234">
        <v>1.0232000000000001</v>
      </c>
      <c r="T20" s="234">
        <v>1.0251999999999999</v>
      </c>
      <c r="U20" s="234">
        <v>1.0295000000000001</v>
      </c>
      <c r="V20" s="234">
        <v>1.0253000000000001</v>
      </c>
      <c r="W20" s="234">
        <v>0.96750000000000003</v>
      </c>
      <c r="X20" s="235">
        <v>0.89350000000000041</v>
      </c>
      <c r="Y20" s="248"/>
      <c r="Z20" s="173"/>
    </row>
    <row r="21" spans="2:26" s="118" customFormat="1" x14ac:dyDescent="0.25">
      <c r="B21" s="119">
        <v>10</v>
      </c>
      <c r="C21" s="120" t="str">
        <f t="shared" si="0"/>
        <v>Netze ODR</v>
      </c>
      <c r="D21" s="46" t="s">
        <v>247</v>
      </c>
      <c r="E21" s="139" t="s">
        <v>686</v>
      </c>
      <c r="F21" s="252" t="s">
        <v>687</v>
      </c>
      <c r="H21" s="231">
        <v>3.4428942999999999</v>
      </c>
      <c r="I21" s="231">
        <v>-36.659050399999998</v>
      </c>
      <c r="J21" s="231">
        <v>7.6083226000000002</v>
      </c>
      <c r="K21" s="231">
        <v>7.4685000000000001E-2</v>
      </c>
      <c r="L21" s="232">
        <v>40</v>
      </c>
      <c r="M21" s="231">
        <v>0</v>
      </c>
      <c r="N21" s="231">
        <v>0</v>
      </c>
      <c r="O21" s="231">
        <v>0</v>
      </c>
      <c r="P21" s="231">
        <v>0</v>
      </c>
      <c r="Q21" s="233">
        <v>0.97768382110526542</v>
      </c>
      <c r="R21" s="234">
        <v>1.0354000000000001</v>
      </c>
      <c r="S21" s="234">
        <v>1.0523</v>
      </c>
      <c r="T21" s="234">
        <v>1.0448999999999999</v>
      </c>
      <c r="U21" s="234">
        <v>1.0494000000000001</v>
      </c>
      <c r="V21" s="234">
        <v>0.98850000000000005</v>
      </c>
      <c r="W21" s="234">
        <v>0.88600000000000001</v>
      </c>
      <c r="X21" s="235">
        <v>0.94349999999999934</v>
      </c>
      <c r="Y21" s="248"/>
      <c r="Z21" s="173"/>
    </row>
    <row r="22" spans="2:26" s="118" customFormat="1" x14ac:dyDescent="0.25">
      <c r="B22" s="119">
        <v>11</v>
      </c>
      <c r="C22" s="120" t="str">
        <f t="shared" si="0"/>
        <v>Netze ODR</v>
      </c>
      <c r="D22" s="46" t="s">
        <v>247</v>
      </c>
      <c r="E22" s="139" t="s">
        <v>688</v>
      </c>
      <c r="F22" s="252" t="s">
        <v>689</v>
      </c>
      <c r="H22" s="231">
        <v>2.5187775000000001</v>
      </c>
      <c r="I22" s="231">
        <v>-35.033375399999997</v>
      </c>
      <c r="J22" s="231">
        <v>6.2240634000000004</v>
      </c>
      <c r="K22" s="231">
        <v>0.10107820000000001</v>
      </c>
      <c r="L22" s="232">
        <v>40</v>
      </c>
      <c r="M22" s="231">
        <v>0</v>
      </c>
      <c r="N22" s="231">
        <v>0</v>
      </c>
      <c r="O22" s="231">
        <v>0</v>
      </c>
      <c r="P22" s="231">
        <v>0</v>
      </c>
      <c r="Q22" s="233">
        <v>1.0146273685996503</v>
      </c>
      <c r="R22" s="234">
        <v>1.0354000000000001</v>
      </c>
      <c r="S22" s="234">
        <v>1.0523</v>
      </c>
      <c r="T22" s="234">
        <v>1.0448999999999999</v>
      </c>
      <c r="U22" s="234">
        <v>1.0494000000000001</v>
      </c>
      <c r="V22" s="234">
        <v>0.98850000000000005</v>
      </c>
      <c r="W22" s="234">
        <v>0.88600000000000001</v>
      </c>
      <c r="X22" s="235">
        <v>0.94349999999999934</v>
      </c>
      <c r="Y22" s="248"/>
      <c r="Z22" s="173"/>
    </row>
    <row r="23" spans="2:26" s="118" customFormat="1" x14ac:dyDescent="0.25">
      <c r="B23" s="119">
        <v>12</v>
      </c>
      <c r="C23" s="120" t="str">
        <f t="shared" si="0"/>
        <v>Netze ODR</v>
      </c>
      <c r="D23" s="46" t="s">
        <v>247</v>
      </c>
      <c r="E23" s="139" t="s">
        <v>690</v>
      </c>
      <c r="F23" s="252" t="s">
        <v>691</v>
      </c>
      <c r="H23" s="231">
        <v>3.1177248</v>
      </c>
      <c r="I23" s="231">
        <v>-35.871506199999999</v>
      </c>
      <c r="J23" s="231">
        <v>7.5186828999999999</v>
      </c>
      <c r="K23" s="231">
        <v>3.4330100000000002E-2</v>
      </c>
      <c r="L23" s="232">
        <v>40</v>
      </c>
      <c r="M23" s="231">
        <v>0</v>
      </c>
      <c r="N23" s="231">
        <v>0</v>
      </c>
      <c r="O23" s="231">
        <v>0</v>
      </c>
      <c r="P23" s="231">
        <v>0</v>
      </c>
      <c r="Q23" s="233">
        <v>0.9622064996731321</v>
      </c>
      <c r="R23" s="234">
        <v>1.0699000000000001</v>
      </c>
      <c r="S23" s="234">
        <v>1.0365</v>
      </c>
      <c r="T23" s="234">
        <v>0.99329999999999996</v>
      </c>
      <c r="U23" s="234">
        <v>0.99480000000000002</v>
      </c>
      <c r="V23" s="234">
        <v>1.0659000000000001</v>
      </c>
      <c r="W23" s="234">
        <v>0.93620000000000003</v>
      </c>
      <c r="X23" s="235">
        <v>0.90339999999999954</v>
      </c>
      <c r="Y23" s="248"/>
      <c r="Z23" s="173"/>
    </row>
    <row r="24" spans="2:26" s="118" customFormat="1" x14ac:dyDescent="0.25">
      <c r="B24" s="119">
        <v>13</v>
      </c>
      <c r="C24" s="120" t="str">
        <f t="shared" si="0"/>
        <v>Netze ODR</v>
      </c>
      <c r="D24" s="46" t="s">
        <v>247</v>
      </c>
      <c r="E24" s="139" t="s">
        <v>692</v>
      </c>
      <c r="F24" s="252" t="s">
        <v>693</v>
      </c>
      <c r="H24" s="231">
        <v>3.85</v>
      </c>
      <c r="I24" s="231">
        <v>-37</v>
      </c>
      <c r="J24" s="231">
        <v>10.2405021</v>
      </c>
      <c r="K24" s="231">
        <v>4.6924300000000002E-2</v>
      </c>
      <c r="L24" s="232">
        <v>40</v>
      </c>
      <c r="M24" s="231">
        <v>0</v>
      </c>
      <c r="N24" s="231">
        <v>0</v>
      </c>
      <c r="O24" s="231">
        <v>0</v>
      </c>
      <c r="P24" s="231">
        <v>0</v>
      </c>
      <c r="Q24" s="233">
        <v>0.75691065279879233</v>
      </c>
      <c r="R24" s="234">
        <v>1.0214000000000001</v>
      </c>
      <c r="S24" s="234">
        <v>1.0866</v>
      </c>
      <c r="T24" s="234">
        <v>1.0720000000000001</v>
      </c>
      <c r="U24" s="234">
        <v>1.0557000000000001</v>
      </c>
      <c r="V24" s="234">
        <v>1.0117</v>
      </c>
      <c r="W24" s="234">
        <v>0.90010000000000001</v>
      </c>
      <c r="X24" s="235">
        <v>0.85249999999999915</v>
      </c>
      <c r="Y24" s="248"/>
      <c r="Z24" s="173"/>
    </row>
    <row r="25" spans="2:26" s="118" customFormat="1" x14ac:dyDescent="0.25">
      <c r="B25" s="119">
        <v>14</v>
      </c>
      <c r="C25" s="120" t="str">
        <f t="shared" si="0"/>
        <v>Netze ODR</v>
      </c>
      <c r="D25" s="46" t="s">
        <v>247</v>
      </c>
      <c r="E25" s="139" t="s">
        <v>694</v>
      </c>
      <c r="F25" s="252" t="s">
        <v>695</v>
      </c>
      <c r="H25" s="231">
        <v>1.0535874999999999</v>
      </c>
      <c r="I25" s="231">
        <v>-35.299999999999997</v>
      </c>
      <c r="J25" s="231">
        <v>4.8662747</v>
      </c>
      <c r="K25" s="231">
        <v>0.68110420000000005</v>
      </c>
      <c r="L25" s="232">
        <v>40</v>
      </c>
      <c r="M25" s="231">
        <v>0</v>
      </c>
      <c r="N25" s="231">
        <v>0</v>
      </c>
      <c r="O25" s="231">
        <v>0</v>
      </c>
      <c r="P25" s="231">
        <v>0</v>
      </c>
      <c r="Q25" s="233">
        <v>1.0844348950990992</v>
      </c>
      <c r="R25" s="234">
        <v>1.2457</v>
      </c>
      <c r="S25" s="234">
        <v>1.2615000000000001</v>
      </c>
      <c r="T25" s="234">
        <v>1.2706999999999999</v>
      </c>
      <c r="U25" s="234">
        <v>1.2430000000000001</v>
      </c>
      <c r="V25" s="234">
        <v>1.1275999999999999</v>
      </c>
      <c r="W25" s="234">
        <v>0.38769999999999999</v>
      </c>
      <c r="X25" s="235">
        <v>0.46379999999999999</v>
      </c>
      <c r="Y25" s="248"/>
      <c r="Z25" s="173"/>
    </row>
    <row r="26" spans="2:26" s="118" customFormat="1" x14ac:dyDescent="0.25">
      <c r="B26" s="119">
        <v>15</v>
      </c>
      <c r="C26" s="120" t="str">
        <f t="shared" si="0"/>
        <v>Netze ODR</v>
      </c>
      <c r="D26" s="46"/>
      <c r="E26" s="139"/>
      <c r="F26" s="252"/>
      <c r="H26" s="231"/>
      <c r="I26" s="231"/>
      <c r="J26" s="231"/>
      <c r="K26" s="231"/>
      <c r="L26" s="232"/>
      <c r="M26" s="231"/>
      <c r="N26" s="231"/>
      <c r="O26" s="231"/>
      <c r="P26" s="231"/>
      <c r="Q26" s="233"/>
      <c r="R26" s="234"/>
      <c r="S26" s="234"/>
      <c r="T26" s="234"/>
      <c r="U26" s="234"/>
      <c r="V26" s="234"/>
      <c r="W26" s="234"/>
      <c r="X26" s="235"/>
      <c r="Y26" s="248"/>
      <c r="Z26" s="173"/>
    </row>
    <row r="27" spans="2:26" s="118" customFormat="1" x14ac:dyDescent="0.25">
      <c r="B27" s="119">
        <v>16</v>
      </c>
      <c r="C27" s="120" t="str">
        <f t="shared" si="0"/>
        <v>Netze ODR</v>
      </c>
      <c r="D27" s="46"/>
      <c r="E27" s="139"/>
      <c r="F27" s="252"/>
      <c r="H27" s="231"/>
      <c r="I27" s="231"/>
      <c r="J27" s="231"/>
      <c r="K27" s="231"/>
      <c r="L27" s="232"/>
      <c r="M27" s="231"/>
      <c r="N27" s="231"/>
      <c r="O27" s="231"/>
      <c r="P27" s="231"/>
      <c r="Q27" s="233"/>
      <c r="R27" s="234"/>
      <c r="S27" s="234"/>
      <c r="T27" s="234"/>
      <c r="U27" s="234"/>
      <c r="V27" s="234"/>
      <c r="W27" s="234"/>
      <c r="X27" s="235"/>
      <c r="Y27" s="248"/>
    </row>
    <row r="28" spans="2:26" s="118" customFormat="1" x14ac:dyDescent="0.25">
      <c r="B28" s="119">
        <v>17</v>
      </c>
      <c r="C28" s="120" t="str">
        <f t="shared" si="0"/>
        <v>Netze ODR</v>
      </c>
      <c r="D28" s="46"/>
      <c r="E28" s="139"/>
      <c r="F28" s="252"/>
      <c r="H28" s="231"/>
      <c r="I28" s="231"/>
      <c r="J28" s="231"/>
      <c r="K28" s="231"/>
      <c r="L28" s="232"/>
      <c r="M28" s="231"/>
      <c r="N28" s="231"/>
      <c r="O28" s="231"/>
      <c r="P28" s="231"/>
      <c r="Q28" s="233"/>
      <c r="R28" s="234"/>
      <c r="S28" s="234"/>
      <c r="T28" s="234"/>
      <c r="U28" s="234"/>
      <c r="V28" s="234"/>
      <c r="W28" s="234"/>
      <c r="X28" s="235"/>
      <c r="Y28" s="248"/>
    </row>
    <row r="29" spans="2:26" s="118" customFormat="1" x14ac:dyDescent="0.25">
      <c r="B29" s="119">
        <v>18</v>
      </c>
      <c r="C29" s="120" t="str">
        <f t="shared" si="0"/>
        <v>Netze ODR</v>
      </c>
      <c r="D29" s="46"/>
      <c r="E29" s="139"/>
      <c r="F29" s="252"/>
      <c r="H29" s="231"/>
      <c r="I29" s="231"/>
      <c r="J29" s="231"/>
      <c r="K29" s="231"/>
      <c r="L29" s="232"/>
      <c r="M29" s="231"/>
      <c r="N29" s="231"/>
      <c r="O29" s="231"/>
      <c r="P29" s="231"/>
      <c r="Q29" s="233"/>
      <c r="R29" s="234"/>
      <c r="S29" s="234"/>
      <c r="T29" s="234"/>
      <c r="U29" s="234"/>
      <c r="V29" s="234"/>
      <c r="W29" s="234"/>
      <c r="X29" s="235"/>
      <c r="Y29" s="248"/>
    </row>
    <row r="30" spans="2:26" s="118" customFormat="1" x14ac:dyDescent="0.25">
      <c r="B30" s="119">
        <v>19</v>
      </c>
      <c r="C30" s="120" t="str">
        <f t="shared" si="0"/>
        <v>Netze ODR</v>
      </c>
      <c r="D30" s="46"/>
      <c r="E30" s="139"/>
      <c r="F30" s="252"/>
      <c r="H30" s="231"/>
      <c r="I30" s="231"/>
      <c r="J30" s="231"/>
      <c r="K30" s="231"/>
      <c r="L30" s="232"/>
      <c r="M30" s="231"/>
      <c r="N30" s="231"/>
      <c r="O30" s="231"/>
      <c r="P30" s="231"/>
      <c r="Q30" s="233"/>
      <c r="R30" s="234"/>
      <c r="S30" s="234"/>
      <c r="T30" s="234"/>
      <c r="U30" s="234"/>
      <c r="V30" s="234"/>
      <c r="W30" s="234"/>
      <c r="X30" s="235"/>
      <c r="Y30" s="248"/>
    </row>
    <row r="31" spans="2:26" s="118" customFormat="1" x14ac:dyDescent="0.25">
      <c r="B31" s="119">
        <v>20</v>
      </c>
      <c r="C31" s="120" t="str">
        <f t="shared" si="0"/>
        <v>Netze ODR</v>
      </c>
      <c r="D31" s="46"/>
      <c r="E31" s="139"/>
      <c r="F31" s="252"/>
      <c r="H31" s="231"/>
      <c r="I31" s="231"/>
      <c r="J31" s="231"/>
      <c r="K31" s="231"/>
      <c r="L31" s="232"/>
      <c r="M31" s="231"/>
      <c r="N31" s="231"/>
      <c r="O31" s="231"/>
      <c r="P31" s="231"/>
      <c r="Q31" s="233"/>
      <c r="R31" s="234"/>
      <c r="S31" s="234"/>
      <c r="T31" s="234"/>
      <c r="U31" s="234"/>
      <c r="V31" s="234"/>
      <c r="W31" s="234"/>
      <c r="X31" s="235"/>
      <c r="Y31" s="248"/>
    </row>
    <row r="32" spans="2:26" s="118" customFormat="1" x14ac:dyDescent="0.25">
      <c r="B32" s="119">
        <v>21</v>
      </c>
      <c r="C32" s="120" t="str">
        <f t="shared" si="0"/>
        <v>Netze ODR</v>
      </c>
      <c r="D32" s="46"/>
      <c r="E32" s="139"/>
      <c r="F32" s="252"/>
      <c r="H32" s="231"/>
      <c r="I32" s="231"/>
      <c r="J32" s="231"/>
      <c r="K32" s="231"/>
      <c r="L32" s="232"/>
      <c r="M32" s="231"/>
      <c r="N32" s="231"/>
      <c r="O32" s="231"/>
      <c r="P32" s="231"/>
      <c r="Q32" s="233"/>
      <c r="R32" s="234"/>
      <c r="S32" s="234"/>
      <c r="T32" s="234"/>
      <c r="U32" s="234"/>
      <c r="V32" s="234"/>
      <c r="W32" s="234"/>
      <c r="X32" s="235"/>
      <c r="Y32" s="248"/>
    </row>
    <row r="33" spans="2:25" s="118" customFormat="1" x14ac:dyDescent="0.25">
      <c r="B33" s="119">
        <v>22</v>
      </c>
      <c r="C33" s="120" t="str">
        <f t="shared" si="0"/>
        <v>Netze ODR</v>
      </c>
      <c r="D33" s="46"/>
      <c r="E33" s="139"/>
      <c r="F33" s="252"/>
      <c r="H33" s="231"/>
      <c r="I33" s="231"/>
      <c r="J33" s="231"/>
      <c r="K33" s="231"/>
      <c r="L33" s="232"/>
      <c r="M33" s="231"/>
      <c r="N33" s="231"/>
      <c r="O33" s="231"/>
      <c r="P33" s="231"/>
      <c r="Q33" s="233"/>
      <c r="R33" s="234"/>
      <c r="S33" s="234"/>
      <c r="T33" s="234"/>
      <c r="U33" s="234"/>
      <c r="V33" s="234"/>
      <c r="W33" s="234"/>
      <c r="X33" s="235"/>
      <c r="Y33" s="248"/>
    </row>
    <row r="34" spans="2:25" s="118" customFormat="1" x14ac:dyDescent="0.25">
      <c r="B34" s="119">
        <v>23</v>
      </c>
      <c r="C34" s="120" t="str">
        <f t="shared" si="0"/>
        <v>Netze ODR</v>
      </c>
      <c r="D34" s="46"/>
      <c r="E34" s="139"/>
      <c r="F34" s="252"/>
      <c r="H34" s="231"/>
      <c r="I34" s="231"/>
      <c r="J34" s="231"/>
      <c r="K34" s="231"/>
      <c r="L34" s="232"/>
      <c r="M34" s="231"/>
      <c r="N34" s="231"/>
      <c r="O34" s="231"/>
      <c r="P34" s="231"/>
      <c r="Q34" s="233"/>
      <c r="R34" s="234"/>
      <c r="S34" s="234"/>
      <c r="T34" s="234"/>
      <c r="U34" s="234"/>
      <c r="V34" s="234"/>
      <c r="W34" s="234"/>
      <c r="X34" s="235"/>
      <c r="Y34" s="248"/>
    </row>
    <row r="35" spans="2:25" s="118" customFormat="1" x14ac:dyDescent="0.25">
      <c r="B35" s="119">
        <v>24</v>
      </c>
      <c r="C35" s="120" t="str">
        <f t="shared" si="0"/>
        <v>Netze ODR</v>
      </c>
      <c r="D35" s="46"/>
      <c r="E35" s="139"/>
      <c r="F35" s="252"/>
      <c r="H35" s="231"/>
      <c r="I35" s="231"/>
      <c r="J35" s="231"/>
      <c r="K35" s="231"/>
      <c r="L35" s="232"/>
      <c r="M35" s="231"/>
      <c r="N35" s="231"/>
      <c r="O35" s="231"/>
      <c r="P35" s="231"/>
      <c r="Q35" s="233"/>
      <c r="R35" s="234"/>
      <c r="S35" s="234"/>
      <c r="T35" s="234"/>
      <c r="U35" s="234"/>
      <c r="V35" s="234"/>
      <c r="W35" s="234"/>
      <c r="X35" s="235"/>
      <c r="Y35" s="248"/>
    </row>
    <row r="36" spans="2:25" s="118" customFormat="1" x14ac:dyDescent="0.25">
      <c r="B36" s="119">
        <v>25</v>
      </c>
      <c r="C36" s="120" t="str">
        <f t="shared" si="0"/>
        <v>Netze ODR</v>
      </c>
      <c r="D36" s="46"/>
      <c r="E36" s="139"/>
      <c r="F36" s="252"/>
      <c r="H36" s="231"/>
      <c r="I36" s="231"/>
      <c r="J36" s="231"/>
      <c r="K36" s="231"/>
      <c r="L36" s="232"/>
      <c r="M36" s="231"/>
      <c r="N36" s="231"/>
      <c r="O36" s="231"/>
      <c r="P36" s="231"/>
      <c r="Q36" s="233"/>
      <c r="R36" s="234"/>
      <c r="S36" s="234"/>
      <c r="T36" s="234"/>
      <c r="U36" s="234"/>
      <c r="V36" s="234"/>
      <c r="W36" s="234"/>
      <c r="X36" s="235"/>
      <c r="Y36" s="248"/>
    </row>
    <row r="37" spans="2:25" s="118" customFormat="1" x14ac:dyDescent="0.25">
      <c r="B37" s="119">
        <v>26</v>
      </c>
      <c r="C37" s="120" t="str">
        <f t="shared" si="0"/>
        <v>Netze ODR</v>
      </c>
      <c r="D37" s="46"/>
      <c r="E37" s="139"/>
      <c r="F37" s="252"/>
      <c r="H37" s="231"/>
      <c r="I37" s="231"/>
      <c r="J37" s="231"/>
      <c r="K37" s="231"/>
      <c r="L37" s="232"/>
      <c r="M37" s="231"/>
      <c r="N37" s="231"/>
      <c r="O37" s="231"/>
      <c r="P37" s="231"/>
      <c r="Q37" s="233"/>
      <c r="R37" s="234"/>
      <c r="S37" s="234"/>
      <c r="T37" s="234"/>
      <c r="U37" s="234"/>
      <c r="V37" s="234"/>
      <c r="W37" s="234"/>
      <c r="X37" s="235"/>
      <c r="Y37" s="248"/>
    </row>
    <row r="38" spans="2:25" s="118" customFormat="1" x14ac:dyDescent="0.25">
      <c r="B38" s="119">
        <v>27</v>
      </c>
      <c r="C38" s="120" t="str">
        <f t="shared" si="0"/>
        <v>Netze ODR</v>
      </c>
      <c r="D38" s="46"/>
      <c r="E38" s="139"/>
      <c r="F38" s="252"/>
      <c r="H38" s="231"/>
      <c r="I38" s="231"/>
      <c r="J38" s="231"/>
      <c r="K38" s="231"/>
      <c r="L38" s="232"/>
      <c r="M38" s="231"/>
      <c r="N38" s="231"/>
      <c r="O38" s="231"/>
      <c r="P38" s="231"/>
      <c r="Q38" s="233"/>
      <c r="R38" s="234"/>
      <c r="S38" s="234"/>
      <c r="T38" s="234"/>
      <c r="U38" s="234"/>
      <c r="V38" s="234"/>
      <c r="W38" s="234"/>
      <c r="X38" s="235"/>
      <c r="Y38" s="248"/>
    </row>
    <row r="39" spans="2:25" s="118" customFormat="1" x14ac:dyDescent="0.25">
      <c r="B39" s="119">
        <v>28</v>
      </c>
      <c r="C39" s="120" t="str">
        <f t="shared" si="0"/>
        <v>Netze ODR</v>
      </c>
      <c r="D39" s="46"/>
      <c r="E39" s="139"/>
      <c r="F39" s="252"/>
      <c r="H39" s="231"/>
      <c r="I39" s="231"/>
      <c r="J39" s="231"/>
      <c r="K39" s="231"/>
      <c r="L39" s="232"/>
      <c r="M39" s="231"/>
      <c r="N39" s="231"/>
      <c r="O39" s="231"/>
      <c r="P39" s="231"/>
      <c r="Q39" s="233"/>
      <c r="R39" s="234"/>
      <c r="S39" s="234"/>
      <c r="T39" s="234"/>
      <c r="U39" s="234"/>
      <c r="V39" s="234"/>
      <c r="W39" s="234"/>
      <c r="X39" s="235"/>
      <c r="Y39" s="248"/>
    </row>
    <row r="40" spans="2:25" s="118" customFormat="1" x14ac:dyDescent="0.25">
      <c r="B40" s="119">
        <v>29</v>
      </c>
      <c r="C40" s="120" t="str">
        <f t="shared" si="0"/>
        <v>Netze ODR</v>
      </c>
      <c r="D40" s="46"/>
      <c r="E40" s="139"/>
      <c r="F40" s="252"/>
      <c r="H40" s="231"/>
      <c r="I40" s="231"/>
      <c r="J40" s="231"/>
      <c r="K40" s="231"/>
      <c r="L40" s="232"/>
      <c r="M40" s="231"/>
      <c r="N40" s="231"/>
      <c r="O40" s="231"/>
      <c r="P40" s="231"/>
      <c r="Q40" s="233"/>
      <c r="R40" s="234"/>
      <c r="S40" s="234"/>
      <c r="T40" s="234"/>
      <c r="U40" s="234"/>
      <c r="V40" s="234"/>
      <c r="W40" s="234"/>
      <c r="X40" s="235"/>
      <c r="Y40" s="248"/>
    </row>
    <row r="41" spans="2:25" s="118" customFormat="1" x14ac:dyDescent="0.25">
      <c r="B41" s="119">
        <v>30</v>
      </c>
      <c r="C41" s="120" t="str">
        <f t="shared" si="0"/>
        <v>Netze ODR</v>
      </c>
      <c r="D41" s="46"/>
      <c r="E41" s="139"/>
      <c r="F41" s="252"/>
      <c r="H41" s="231"/>
      <c r="I41" s="231"/>
      <c r="J41" s="231"/>
      <c r="K41" s="231"/>
      <c r="L41" s="232"/>
      <c r="M41" s="231"/>
      <c r="N41" s="231"/>
      <c r="O41" s="231"/>
      <c r="P41" s="231"/>
      <c r="Q41" s="233"/>
      <c r="R41" s="234"/>
      <c r="S41" s="234"/>
      <c r="T41" s="234"/>
      <c r="U41" s="234"/>
      <c r="V41" s="234"/>
      <c r="W41" s="234"/>
      <c r="X41" s="235"/>
      <c r="Y41" s="248"/>
    </row>
    <row r="42" spans="2:25" x14ac:dyDescent="0.25"/>
    <row r="43" spans="2:25" x14ac:dyDescent="0.25"/>
    <row r="44" spans="2:25" x14ac:dyDescent="0.25"/>
    <row r="45" spans="2:25" x14ac:dyDescent="0.25"/>
    <row r="46" spans="2:25" x14ac:dyDescent="0.25"/>
    <row r="47" spans="2:25" x14ac:dyDescent="0.25"/>
    <row r="48" spans="2:2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conditionalFormatting sqref="Y12:Y41 E12:F41">
    <cfRule type="duplicateValues" dxfId="12" priority="31"/>
  </conditionalFormatting>
  <conditionalFormatting sqref="F11:F41 H11:Y41">
    <cfRule type="expression" dxfId="11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 x14ac:dyDescent="0.2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 x14ac:dyDescent="0.25">
      <c r="A1" s="16" t="s">
        <v>343</v>
      </c>
      <c r="B1" s="176">
        <v>42173</v>
      </c>
      <c r="D1" s="8" t="s">
        <v>450</v>
      </c>
      <c r="F1" s="177" t="s">
        <v>543</v>
      </c>
      <c r="N1" s="11"/>
    </row>
    <row r="2" spans="1:14" ht="25.5" x14ac:dyDescent="0.25">
      <c r="A2" s="178" t="s">
        <v>267</v>
      </c>
      <c r="B2" s="179" t="s">
        <v>145</v>
      </c>
      <c r="C2" s="180" t="s">
        <v>147</v>
      </c>
      <c r="D2" s="181" t="s">
        <v>148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69</v>
      </c>
      <c r="J2" s="182" t="s">
        <v>149</v>
      </c>
      <c r="K2" s="182" t="s">
        <v>150</v>
      </c>
      <c r="L2" s="182" t="s">
        <v>151</v>
      </c>
      <c r="M2" s="184" t="s">
        <v>243</v>
      </c>
    </row>
    <row r="3" spans="1:14" x14ac:dyDescent="0.25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 x14ac:dyDescent="0.25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 x14ac:dyDescent="0.25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 x14ac:dyDescent="0.25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 x14ac:dyDescent="0.25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 x14ac:dyDescent="0.25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 x14ac:dyDescent="0.25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 x14ac:dyDescent="0.25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159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 x14ac:dyDescent="0.25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 x14ac:dyDescent="0.25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 x14ac:dyDescent="0.25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245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 x14ac:dyDescent="0.25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162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 x14ac:dyDescent="0.25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163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 x14ac:dyDescent="0.25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164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 x14ac:dyDescent="0.25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165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 x14ac:dyDescent="0.25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166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 x14ac:dyDescent="0.25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167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 x14ac:dyDescent="0.25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168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 x14ac:dyDescent="0.25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169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 x14ac:dyDescent="0.25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170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 x14ac:dyDescent="0.25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171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 x14ac:dyDescent="0.25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172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 x14ac:dyDescent="0.25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173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 x14ac:dyDescent="0.25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174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 x14ac:dyDescent="0.25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175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 x14ac:dyDescent="0.25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176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 x14ac:dyDescent="0.25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177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 x14ac:dyDescent="0.25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178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 x14ac:dyDescent="0.25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179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 x14ac:dyDescent="0.25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180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 x14ac:dyDescent="0.25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181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 x14ac:dyDescent="0.25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182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 x14ac:dyDescent="0.25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183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 x14ac:dyDescent="0.25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184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 x14ac:dyDescent="0.25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185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 x14ac:dyDescent="0.25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186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 x14ac:dyDescent="0.25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187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 x14ac:dyDescent="0.25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188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 x14ac:dyDescent="0.25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189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 x14ac:dyDescent="0.25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190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 x14ac:dyDescent="0.25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191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 x14ac:dyDescent="0.25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192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 x14ac:dyDescent="0.25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193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 x14ac:dyDescent="0.25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194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 x14ac:dyDescent="0.25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195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 x14ac:dyDescent="0.25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196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 x14ac:dyDescent="0.25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197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 x14ac:dyDescent="0.25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198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 x14ac:dyDescent="0.25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199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 x14ac:dyDescent="0.25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200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 x14ac:dyDescent="0.25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201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 x14ac:dyDescent="0.25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202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 x14ac:dyDescent="0.25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203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 x14ac:dyDescent="0.25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204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 x14ac:dyDescent="0.25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205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 x14ac:dyDescent="0.25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206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 x14ac:dyDescent="0.25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207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 x14ac:dyDescent="0.25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208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 x14ac:dyDescent="0.25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209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 x14ac:dyDescent="0.25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210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 x14ac:dyDescent="0.25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211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 x14ac:dyDescent="0.25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212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 x14ac:dyDescent="0.25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213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 x14ac:dyDescent="0.25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214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 x14ac:dyDescent="0.25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215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 x14ac:dyDescent="0.25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216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 x14ac:dyDescent="0.25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217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 x14ac:dyDescent="0.25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218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 x14ac:dyDescent="0.25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219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 x14ac:dyDescent="0.25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220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 x14ac:dyDescent="0.25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221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 x14ac:dyDescent="0.25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222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 x14ac:dyDescent="0.25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223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 x14ac:dyDescent="0.25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224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 x14ac:dyDescent="0.25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225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 x14ac:dyDescent="0.25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226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 x14ac:dyDescent="0.25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227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 x14ac:dyDescent="0.25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228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 x14ac:dyDescent="0.25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229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 x14ac:dyDescent="0.25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230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 x14ac:dyDescent="0.25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231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 x14ac:dyDescent="0.25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232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 x14ac:dyDescent="0.25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233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 x14ac:dyDescent="0.25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234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 x14ac:dyDescent="0.25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235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 x14ac:dyDescent="0.25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236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 x14ac:dyDescent="0.25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237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 x14ac:dyDescent="0.25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238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 x14ac:dyDescent="0.25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239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 x14ac:dyDescent="0.25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240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 x14ac:dyDescent="0.25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241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 x14ac:dyDescent="0.3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242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 x14ac:dyDescent="0.25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 x14ac:dyDescent="0.25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 x14ac:dyDescent="0.25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 x14ac:dyDescent="0.25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 x14ac:dyDescent="0.25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 x14ac:dyDescent="0.25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 x14ac:dyDescent="0.25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 x14ac:dyDescent="0.25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 x14ac:dyDescent="0.25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 x14ac:dyDescent="0.25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 x14ac:dyDescent="0.25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 x14ac:dyDescent="0.25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 x14ac:dyDescent="0.25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 x14ac:dyDescent="0.25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 x14ac:dyDescent="0.25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 x14ac:dyDescent="0.25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 x14ac:dyDescent="0.25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 x14ac:dyDescent="0.25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 x14ac:dyDescent="0.25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 x14ac:dyDescent="0.25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 x14ac:dyDescent="0.25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 x14ac:dyDescent="0.25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 x14ac:dyDescent="0.25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 x14ac:dyDescent="0.25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 x14ac:dyDescent="0.25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 x14ac:dyDescent="0.25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 x14ac:dyDescent="0.25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 x14ac:dyDescent="0.25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 x14ac:dyDescent="0.25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 x14ac:dyDescent="0.25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 x14ac:dyDescent="0.25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 x14ac:dyDescent="0.25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 x14ac:dyDescent="0.25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 x14ac:dyDescent="0.25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 x14ac:dyDescent="0.25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 x14ac:dyDescent="0.25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 x14ac:dyDescent="0.25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 x14ac:dyDescent="0.25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 x14ac:dyDescent="0.25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 x14ac:dyDescent="0.25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 x14ac:dyDescent="0.25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 x14ac:dyDescent="0.25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 x14ac:dyDescent="0.25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 x14ac:dyDescent="0.25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 x14ac:dyDescent="0.25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 x14ac:dyDescent="0.25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 x14ac:dyDescent="0.25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 x14ac:dyDescent="0.25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 x14ac:dyDescent="0.25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 x14ac:dyDescent="0.25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 x14ac:dyDescent="0.25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 x14ac:dyDescent="0.25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 x14ac:dyDescent="0.25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 x14ac:dyDescent="0.25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 x14ac:dyDescent="0.25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 x14ac:dyDescent="0.25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 x14ac:dyDescent="0.25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 x14ac:dyDescent="0.25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 x14ac:dyDescent="0.25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 x14ac:dyDescent="0.25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 x14ac:dyDescent="0.25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 x14ac:dyDescent="0.25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 x14ac:dyDescent="0.25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 x14ac:dyDescent="0.25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U11" sqref="U11"/>
    </sheetView>
  </sheetViews>
  <sheetFormatPr baseColWidth="10" defaultColWidth="0" defaultRowHeight="12.75" zeroHeight="1" x14ac:dyDescent="0.2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 x14ac:dyDescent="0.2"/>
    <row r="2" spans="2:30" ht="23.25" x14ac:dyDescent="0.35">
      <c r="B2" s="66" t="s">
        <v>442</v>
      </c>
    </row>
    <row r="3" spans="2:30" ht="15" customHeight="1" x14ac:dyDescent="0.35">
      <c r="B3" s="66"/>
    </row>
    <row r="4" spans="2:30" ht="15" customHeight="1" x14ac:dyDescent="0.25">
      <c r="B4" s="48" t="s">
        <v>441</v>
      </c>
      <c r="C4" s="44" t="str">
        <f>Netzbetreiber!$D$9</f>
        <v>Netze ODR GmbH</v>
      </c>
      <c r="D4" s="58"/>
      <c r="G4" s="58"/>
      <c r="I4" s="58"/>
      <c r="J4" s="59"/>
      <c r="M4" s="67" t="s">
        <v>537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 x14ac:dyDescent="0.25">
      <c r="B5" s="67" t="s">
        <v>440</v>
      </c>
      <c r="C5" s="45" t="str">
        <f>Netzbetreiber!D28</f>
        <v>Netze ODR</v>
      </c>
      <c r="D5" s="25"/>
      <c r="E5" s="58"/>
      <c r="F5" s="58"/>
      <c r="G5" s="58"/>
      <c r="I5" s="58"/>
      <c r="J5" s="58"/>
      <c r="K5" s="58"/>
      <c r="L5" s="58"/>
      <c r="M5" s="68" t="s">
        <v>506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 x14ac:dyDescent="0.25">
      <c r="B6" s="48" t="s">
        <v>438</v>
      </c>
      <c r="C6" s="44" t="str">
        <f>Netzbetreiber!$D$11</f>
        <v>9870080000002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 x14ac:dyDescent="0.3">
      <c r="B7" s="48" t="s">
        <v>132</v>
      </c>
      <c r="C7" s="43">
        <f>Netzbetreiber!$D$6</f>
        <v>45505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 x14ac:dyDescent="0.3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6" t="s">
        <v>454</v>
      </c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8"/>
    </row>
    <row r="9" spans="2:30" ht="15.75" thickBo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463</v>
      </c>
      <c r="N9" s="70" t="s">
        <v>368</v>
      </c>
      <c r="O9" s="71" t="s">
        <v>369</v>
      </c>
      <c r="P9" s="71" t="s">
        <v>370</v>
      </c>
      <c r="Q9" s="71" t="s">
        <v>371</v>
      </c>
      <c r="R9" s="71" t="s">
        <v>372</v>
      </c>
      <c r="S9" s="71" t="s">
        <v>373</v>
      </c>
      <c r="T9" s="71" t="s">
        <v>374</v>
      </c>
      <c r="U9" s="71" t="s">
        <v>375</v>
      </c>
      <c r="V9" s="71" t="s">
        <v>376</v>
      </c>
      <c r="W9" s="71" t="s">
        <v>377</v>
      </c>
      <c r="X9" s="71" t="s">
        <v>378</v>
      </c>
      <c r="Y9" s="71" t="s">
        <v>379</v>
      </c>
      <c r="Z9" s="71" t="s">
        <v>380</v>
      </c>
      <c r="AA9" s="71" t="s">
        <v>381</v>
      </c>
      <c r="AB9" s="71" t="s">
        <v>382</v>
      </c>
      <c r="AC9" s="72" t="s">
        <v>383</v>
      </c>
      <c r="AD9" s="72" t="s">
        <v>425</v>
      </c>
    </row>
    <row r="10" spans="2:30" ht="72" customHeight="1" thickBot="1" x14ac:dyDescent="0.25">
      <c r="B10" s="291" t="s">
        <v>581</v>
      </c>
      <c r="C10" s="292"/>
      <c r="D10" s="73">
        <v>2</v>
      </c>
      <c r="E10" s="74" t="str">
        <f>IF(ISERROR(HLOOKUP(E$11,$M$9:$AD$35,$D10,0)),"",HLOOKUP(E$11,$M$9:$AD$35,$D10,0))</f>
        <v/>
      </c>
      <c r="F10" s="289" t="s">
        <v>394</v>
      </c>
      <c r="G10" s="289"/>
      <c r="H10" s="289"/>
      <c r="I10" s="289"/>
      <c r="J10" s="289"/>
      <c r="K10" s="289"/>
      <c r="L10" s="290"/>
      <c r="M10" s="75" t="s">
        <v>464</v>
      </c>
      <c r="N10" s="76" t="s">
        <v>465</v>
      </c>
      <c r="O10" s="77" t="s">
        <v>466</v>
      </c>
      <c r="P10" s="78" t="s">
        <v>467</v>
      </c>
      <c r="Q10" s="78" t="s">
        <v>468</v>
      </c>
      <c r="R10" s="78" t="s">
        <v>469</v>
      </c>
      <c r="S10" s="78" t="s">
        <v>470</v>
      </c>
      <c r="T10" s="78" t="s">
        <v>471</v>
      </c>
      <c r="U10" s="78" t="s">
        <v>472</v>
      </c>
      <c r="V10" s="78" t="s">
        <v>473</v>
      </c>
      <c r="W10" s="78" t="s">
        <v>474</v>
      </c>
      <c r="X10" s="78" t="s">
        <v>475</v>
      </c>
      <c r="Y10" s="78" t="s">
        <v>476</v>
      </c>
      <c r="Z10" s="78" t="s">
        <v>477</v>
      </c>
      <c r="AA10" s="78" t="s">
        <v>478</v>
      </c>
      <c r="AB10" s="78" t="s">
        <v>479</v>
      </c>
      <c r="AC10" s="79" t="s">
        <v>480</v>
      </c>
      <c r="AD10" s="80" t="s">
        <v>426</v>
      </c>
    </row>
    <row r="11" spans="2:30" ht="15.75" thickBot="1" x14ac:dyDescent="0.3">
      <c r="B11" s="81" t="s">
        <v>417</v>
      </c>
      <c r="C11" s="82"/>
      <c r="D11" s="83">
        <v>3</v>
      </c>
      <c r="E11" s="84"/>
      <c r="F11" s="85" t="s">
        <v>385</v>
      </c>
      <c r="G11" s="86" t="s">
        <v>386</v>
      </c>
      <c r="H11" s="86" t="s">
        <v>387</v>
      </c>
      <c r="I11" s="86" t="s">
        <v>388</v>
      </c>
      <c r="J11" s="86" t="s">
        <v>389</v>
      </c>
      <c r="K11" s="86" t="s">
        <v>390</v>
      </c>
      <c r="L11" s="87" t="s">
        <v>391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1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 x14ac:dyDescent="0.25">
      <c r="B12" s="88" t="s">
        <v>395</v>
      </c>
      <c r="C12" s="89"/>
      <c r="D12" s="90">
        <v>4</v>
      </c>
      <c r="E12" s="258">
        <f>MIN(SUMPRODUCT($M$11:$AD$11,M12:AD12),1)</f>
        <v>1</v>
      </c>
      <c r="F12" s="255" t="s">
        <v>391</v>
      </c>
      <c r="G12" s="60" t="s">
        <v>391</v>
      </c>
      <c r="H12" s="60" t="s">
        <v>391</v>
      </c>
      <c r="I12" s="60" t="s">
        <v>391</v>
      </c>
      <c r="J12" s="60" t="s">
        <v>391</v>
      </c>
      <c r="K12" s="60" t="s">
        <v>391</v>
      </c>
      <c r="L12" s="61" t="s">
        <v>391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 x14ac:dyDescent="0.25">
      <c r="B13" s="95" t="s">
        <v>396</v>
      </c>
      <c r="C13" s="96"/>
      <c r="D13" s="90">
        <v>5</v>
      </c>
      <c r="E13" s="259">
        <f t="shared" ref="E13:E35" si="0">MIN(SUMPRODUCT($M$11:$AD$11,M13:AD13),1)</f>
        <v>1</v>
      </c>
      <c r="F13" s="256" t="s">
        <v>391</v>
      </c>
      <c r="G13" s="62" t="s">
        <v>391</v>
      </c>
      <c r="H13" s="62" t="s">
        <v>391</v>
      </c>
      <c r="I13" s="62" t="s">
        <v>391</v>
      </c>
      <c r="J13" s="62" t="s">
        <v>391</v>
      </c>
      <c r="K13" s="62" t="s">
        <v>391</v>
      </c>
      <c r="L13" s="63" t="s">
        <v>391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 x14ac:dyDescent="0.25">
      <c r="B14" s="95" t="s">
        <v>397</v>
      </c>
      <c r="C14" s="96"/>
      <c r="D14" s="90">
        <v>6</v>
      </c>
      <c r="E14" s="259">
        <f t="shared" si="0"/>
        <v>0</v>
      </c>
      <c r="F14" s="256" t="s">
        <v>391</v>
      </c>
      <c r="G14" s="62" t="s">
        <v>398</v>
      </c>
      <c r="H14" s="62" t="s">
        <v>398</v>
      </c>
      <c r="I14" s="62" t="s">
        <v>398</v>
      </c>
      <c r="J14" s="62" t="s">
        <v>398</v>
      </c>
      <c r="K14" s="62" t="s">
        <v>398</v>
      </c>
      <c r="L14" s="63" t="s">
        <v>398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 x14ac:dyDescent="0.25">
      <c r="B15" s="95" t="s">
        <v>399</v>
      </c>
      <c r="C15" s="96"/>
      <c r="D15" s="90">
        <v>7</v>
      </c>
      <c r="E15" s="259">
        <f t="shared" si="0"/>
        <v>0</v>
      </c>
      <c r="F15" s="256" t="s">
        <v>398</v>
      </c>
      <c r="G15" s="62" t="s">
        <v>390</v>
      </c>
      <c r="H15" s="62" t="s">
        <v>398</v>
      </c>
      <c r="I15" s="62" t="s">
        <v>398</v>
      </c>
      <c r="J15" s="62" t="s">
        <v>398</v>
      </c>
      <c r="K15" s="62" t="s">
        <v>398</v>
      </c>
      <c r="L15" s="63" t="s">
        <v>398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 x14ac:dyDescent="0.25">
      <c r="B16" s="100" t="s">
        <v>411</v>
      </c>
      <c r="C16" s="96"/>
      <c r="D16" s="90">
        <v>8</v>
      </c>
      <c r="E16" s="259">
        <f t="shared" si="0"/>
        <v>1</v>
      </c>
      <c r="F16" s="256" t="s">
        <v>398</v>
      </c>
      <c r="G16" s="62" t="s">
        <v>398</v>
      </c>
      <c r="H16" s="62" t="s">
        <v>398</v>
      </c>
      <c r="I16" s="62" t="s">
        <v>398</v>
      </c>
      <c r="J16" s="62" t="s">
        <v>391</v>
      </c>
      <c r="K16" s="62" t="s">
        <v>398</v>
      </c>
      <c r="L16" s="63" t="s">
        <v>398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 x14ac:dyDescent="0.25">
      <c r="B17" s="100" t="s">
        <v>412</v>
      </c>
      <c r="C17" s="96"/>
      <c r="D17" s="90">
        <v>9</v>
      </c>
      <c r="E17" s="259">
        <f t="shared" si="0"/>
        <v>1</v>
      </c>
      <c r="F17" s="256" t="s">
        <v>398</v>
      </c>
      <c r="G17" s="62" t="s">
        <v>398</v>
      </c>
      <c r="H17" s="62" t="s">
        <v>398</v>
      </c>
      <c r="I17" s="62" t="s">
        <v>398</v>
      </c>
      <c r="J17" s="62" t="s">
        <v>398</v>
      </c>
      <c r="K17" s="62" t="s">
        <v>398</v>
      </c>
      <c r="L17" s="63" t="s">
        <v>391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 x14ac:dyDescent="0.25">
      <c r="B18" s="100" t="s">
        <v>413</v>
      </c>
      <c r="C18" s="96"/>
      <c r="D18" s="90">
        <v>10</v>
      </c>
      <c r="E18" s="259">
        <f t="shared" si="0"/>
        <v>1</v>
      </c>
      <c r="F18" s="256" t="s">
        <v>391</v>
      </c>
      <c r="G18" s="62" t="s">
        <v>398</v>
      </c>
      <c r="H18" s="62" t="s">
        <v>398</v>
      </c>
      <c r="I18" s="62" t="s">
        <v>398</v>
      </c>
      <c r="J18" s="62" t="s">
        <v>398</v>
      </c>
      <c r="K18" s="62" t="s">
        <v>398</v>
      </c>
      <c r="L18" s="63" t="s">
        <v>398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 x14ac:dyDescent="0.25">
      <c r="B19" s="95" t="s">
        <v>649</v>
      </c>
      <c r="C19" s="96"/>
      <c r="D19" s="90"/>
      <c r="E19" s="259">
        <v>1</v>
      </c>
      <c r="F19" s="256" t="s">
        <v>391</v>
      </c>
      <c r="G19" s="62" t="s">
        <v>391</v>
      </c>
      <c r="H19" s="62" t="s">
        <v>391</v>
      </c>
      <c r="I19" s="62" t="s">
        <v>391</v>
      </c>
      <c r="J19" s="62" t="s">
        <v>391</v>
      </c>
      <c r="K19" s="62" t="s">
        <v>391</v>
      </c>
      <c r="L19" s="63" t="s">
        <v>391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 x14ac:dyDescent="0.25">
      <c r="B20" s="100" t="s">
        <v>400</v>
      </c>
      <c r="C20" s="96"/>
      <c r="D20" s="90">
        <v>11</v>
      </c>
      <c r="E20" s="259">
        <f t="shared" si="0"/>
        <v>1</v>
      </c>
      <c r="F20" s="256" t="s">
        <v>391</v>
      </c>
      <c r="G20" s="62" t="s">
        <v>391</v>
      </c>
      <c r="H20" s="62" t="s">
        <v>391</v>
      </c>
      <c r="I20" s="62" t="s">
        <v>391</v>
      </c>
      <c r="J20" s="62" t="s">
        <v>391</v>
      </c>
      <c r="K20" s="62" t="s">
        <v>391</v>
      </c>
      <c r="L20" s="63" t="s">
        <v>391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 x14ac:dyDescent="0.25">
      <c r="B21" s="100" t="s">
        <v>647</v>
      </c>
      <c r="C21" s="96"/>
      <c r="D21" s="90">
        <v>12</v>
      </c>
      <c r="E21" s="259">
        <f t="shared" si="0"/>
        <v>1</v>
      </c>
      <c r="F21" s="256" t="s">
        <v>398</v>
      </c>
      <c r="G21" s="62" t="s">
        <v>398</v>
      </c>
      <c r="H21" s="62" t="s">
        <v>398</v>
      </c>
      <c r="I21" s="62" t="s">
        <v>391</v>
      </c>
      <c r="J21" s="62" t="s">
        <v>398</v>
      </c>
      <c r="K21" s="62" t="s">
        <v>398</v>
      </c>
      <c r="L21" s="63" t="s">
        <v>398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 x14ac:dyDescent="0.25">
      <c r="B22" s="100" t="s">
        <v>414</v>
      </c>
      <c r="C22" s="96"/>
      <c r="D22" s="90">
        <v>13</v>
      </c>
      <c r="E22" s="259">
        <f t="shared" si="0"/>
        <v>1</v>
      </c>
      <c r="F22" s="256" t="s">
        <v>398</v>
      </c>
      <c r="G22" s="62" t="s">
        <v>398</v>
      </c>
      <c r="H22" s="62" t="s">
        <v>398</v>
      </c>
      <c r="I22" s="62" t="s">
        <v>398</v>
      </c>
      <c r="J22" s="62" t="s">
        <v>398</v>
      </c>
      <c r="K22" s="62" t="s">
        <v>398</v>
      </c>
      <c r="L22" s="63" t="s">
        <v>391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 x14ac:dyDescent="0.25">
      <c r="B23" s="100" t="s">
        <v>415</v>
      </c>
      <c r="C23" s="96"/>
      <c r="D23" s="90">
        <v>14</v>
      </c>
      <c r="E23" s="259">
        <f t="shared" si="0"/>
        <v>1</v>
      </c>
      <c r="F23" s="256" t="s">
        <v>391</v>
      </c>
      <c r="G23" s="62" t="s">
        <v>398</v>
      </c>
      <c r="H23" s="62" t="s">
        <v>398</v>
      </c>
      <c r="I23" s="62" t="s">
        <v>398</v>
      </c>
      <c r="J23" s="62" t="s">
        <v>398</v>
      </c>
      <c r="K23" s="62" t="s">
        <v>398</v>
      </c>
      <c r="L23" s="63" t="s">
        <v>398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 x14ac:dyDescent="0.25">
      <c r="B24" s="95" t="s">
        <v>416</v>
      </c>
      <c r="C24" s="96"/>
      <c r="D24" s="90">
        <v>15</v>
      </c>
      <c r="E24" s="259">
        <f t="shared" si="0"/>
        <v>1</v>
      </c>
      <c r="F24" s="256" t="s">
        <v>398</v>
      </c>
      <c r="G24" s="62" t="s">
        <v>398</v>
      </c>
      <c r="H24" s="62" t="s">
        <v>398</v>
      </c>
      <c r="I24" s="62" t="s">
        <v>391</v>
      </c>
      <c r="J24" s="62" t="s">
        <v>398</v>
      </c>
      <c r="K24" s="62" t="s">
        <v>398</v>
      </c>
      <c r="L24" s="63" t="s">
        <v>398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 x14ac:dyDescent="0.25">
      <c r="B25" s="95" t="s">
        <v>401</v>
      </c>
      <c r="C25" s="96"/>
      <c r="D25" s="90">
        <v>16</v>
      </c>
      <c r="E25" s="259">
        <f t="shared" si="0"/>
        <v>0</v>
      </c>
      <c r="F25" s="256" t="s">
        <v>391</v>
      </c>
      <c r="G25" s="62" t="s">
        <v>391</v>
      </c>
      <c r="H25" s="62" t="s">
        <v>391</v>
      </c>
      <c r="I25" s="62" t="s">
        <v>391</v>
      </c>
      <c r="J25" s="62" t="s">
        <v>391</v>
      </c>
      <c r="K25" s="62" t="s">
        <v>391</v>
      </c>
      <c r="L25" s="63" t="s">
        <v>391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 x14ac:dyDescent="0.25">
      <c r="B26" s="95" t="s">
        <v>402</v>
      </c>
      <c r="C26" s="96"/>
      <c r="D26" s="90">
        <v>17</v>
      </c>
      <c r="E26" s="259">
        <f t="shared" si="0"/>
        <v>0</v>
      </c>
      <c r="F26" s="256" t="s">
        <v>391</v>
      </c>
      <c r="G26" s="62" t="s">
        <v>391</v>
      </c>
      <c r="H26" s="62" t="s">
        <v>391</v>
      </c>
      <c r="I26" s="62" t="s">
        <v>391</v>
      </c>
      <c r="J26" s="62" t="s">
        <v>391</v>
      </c>
      <c r="K26" s="62" t="s">
        <v>391</v>
      </c>
      <c r="L26" s="63" t="s">
        <v>391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 x14ac:dyDescent="0.25">
      <c r="B27" s="95" t="s">
        <v>648</v>
      </c>
      <c r="C27" s="96"/>
      <c r="D27" s="90"/>
      <c r="E27" s="259">
        <v>1</v>
      </c>
      <c r="F27" s="256" t="s">
        <v>391</v>
      </c>
      <c r="G27" s="62" t="s">
        <v>391</v>
      </c>
      <c r="H27" s="62" t="s">
        <v>391</v>
      </c>
      <c r="I27" s="62" t="s">
        <v>391</v>
      </c>
      <c r="J27" s="62" t="s">
        <v>391</v>
      </c>
      <c r="K27" s="62" t="s">
        <v>391</v>
      </c>
      <c r="L27" s="63" t="s">
        <v>391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 x14ac:dyDescent="0.25">
      <c r="B28" s="100" t="s">
        <v>403</v>
      </c>
      <c r="C28" s="96"/>
      <c r="D28" s="90">
        <v>18</v>
      </c>
      <c r="E28" s="259">
        <f t="shared" si="0"/>
        <v>1</v>
      </c>
      <c r="F28" s="256" t="s">
        <v>391</v>
      </c>
      <c r="G28" s="62" t="s">
        <v>391</v>
      </c>
      <c r="H28" s="62" t="s">
        <v>391</v>
      </c>
      <c r="I28" s="62" t="s">
        <v>391</v>
      </c>
      <c r="J28" s="62" t="s">
        <v>391</v>
      </c>
      <c r="K28" s="62" t="s">
        <v>391</v>
      </c>
      <c r="L28" s="63" t="s">
        <v>391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 x14ac:dyDescent="0.25">
      <c r="B29" s="95" t="s">
        <v>404</v>
      </c>
      <c r="C29" s="96"/>
      <c r="D29" s="90">
        <v>19</v>
      </c>
      <c r="E29" s="259">
        <v>1</v>
      </c>
      <c r="F29" s="256" t="s">
        <v>391</v>
      </c>
      <c r="G29" s="256" t="s">
        <v>391</v>
      </c>
      <c r="H29" s="256" t="s">
        <v>391</v>
      </c>
      <c r="I29" s="256" t="s">
        <v>391</v>
      </c>
      <c r="J29" s="256" t="s">
        <v>391</v>
      </c>
      <c r="K29" s="256" t="s">
        <v>391</v>
      </c>
      <c r="L29" s="256" t="s">
        <v>391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 x14ac:dyDescent="0.25">
      <c r="B30" s="95" t="s">
        <v>405</v>
      </c>
      <c r="C30" s="96"/>
      <c r="D30" s="90">
        <v>20</v>
      </c>
      <c r="E30" s="259">
        <f t="shared" si="0"/>
        <v>1</v>
      </c>
      <c r="F30" s="256" t="s">
        <v>391</v>
      </c>
      <c r="G30" s="62" t="s">
        <v>391</v>
      </c>
      <c r="H30" s="62" t="s">
        <v>391</v>
      </c>
      <c r="I30" s="62" t="s">
        <v>391</v>
      </c>
      <c r="J30" s="62" t="s">
        <v>391</v>
      </c>
      <c r="K30" s="62" t="s">
        <v>391</v>
      </c>
      <c r="L30" s="63" t="s">
        <v>391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 x14ac:dyDescent="0.25">
      <c r="B31" s="95" t="s">
        <v>406</v>
      </c>
      <c r="C31" s="96"/>
      <c r="D31" s="90">
        <v>21</v>
      </c>
      <c r="E31" s="259">
        <f t="shared" si="0"/>
        <v>0</v>
      </c>
      <c r="F31" s="256" t="s">
        <v>398</v>
      </c>
      <c r="G31" s="62" t="s">
        <v>398</v>
      </c>
      <c r="H31" s="62" t="s">
        <v>391</v>
      </c>
      <c r="I31" s="62" t="s">
        <v>398</v>
      </c>
      <c r="J31" s="62" t="s">
        <v>398</v>
      </c>
      <c r="K31" s="62" t="s">
        <v>398</v>
      </c>
      <c r="L31" s="63" t="s">
        <v>398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 x14ac:dyDescent="0.25">
      <c r="B32" s="95" t="s">
        <v>407</v>
      </c>
      <c r="C32" s="96"/>
      <c r="D32" s="90">
        <v>22</v>
      </c>
      <c r="E32" s="259">
        <f t="shared" si="0"/>
        <v>0</v>
      </c>
      <c r="F32" s="256" t="s">
        <v>390</v>
      </c>
      <c r="G32" s="62" t="s">
        <v>390</v>
      </c>
      <c r="H32" s="62" t="s">
        <v>390</v>
      </c>
      <c r="I32" s="62" t="s">
        <v>390</v>
      </c>
      <c r="J32" s="62" t="s">
        <v>390</v>
      </c>
      <c r="K32" s="62" t="s">
        <v>390</v>
      </c>
      <c r="L32" s="63" t="s">
        <v>391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 x14ac:dyDescent="0.25">
      <c r="B33" s="100" t="s">
        <v>408</v>
      </c>
      <c r="C33" s="96"/>
      <c r="D33" s="90">
        <v>23</v>
      </c>
      <c r="E33" s="259">
        <f t="shared" si="0"/>
        <v>1</v>
      </c>
      <c r="F33" s="256" t="s">
        <v>391</v>
      </c>
      <c r="G33" s="62" t="s">
        <v>391</v>
      </c>
      <c r="H33" s="62" t="s">
        <v>391</v>
      </c>
      <c r="I33" s="62" t="s">
        <v>391</v>
      </c>
      <c r="J33" s="62" t="s">
        <v>391</v>
      </c>
      <c r="K33" s="62" t="s">
        <v>391</v>
      </c>
      <c r="L33" s="63" t="s">
        <v>391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 x14ac:dyDescent="0.25">
      <c r="B34" s="100" t="s">
        <v>409</v>
      </c>
      <c r="C34" s="96"/>
      <c r="D34" s="90">
        <v>24</v>
      </c>
      <c r="E34" s="259">
        <f t="shared" si="0"/>
        <v>1</v>
      </c>
      <c r="F34" s="256" t="s">
        <v>391</v>
      </c>
      <c r="G34" s="62" t="s">
        <v>391</v>
      </c>
      <c r="H34" s="62" t="s">
        <v>391</v>
      </c>
      <c r="I34" s="62" t="s">
        <v>391</v>
      </c>
      <c r="J34" s="62" t="s">
        <v>391</v>
      </c>
      <c r="K34" s="62" t="s">
        <v>391</v>
      </c>
      <c r="L34" s="63" t="s">
        <v>391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 x14ac:dyDescent="0.3">
      <c r="B35" s="101" t="s">
        <v>410</v>
      </c>
      <c r="C35" s="102"/>
      <c r="D35" s="103">
        <v>25</v>
      </c>
      <c r="E35" s="260">
        <f t="shared" si="0"/>
        <v>0</v>
      </c>
      <c r="F35" s="257" t="s">
        <v>390</v>
      </c>
      <c r="G35" s="64" t="s">
        <v>390</v>
      </c>
      <c r="H35" s="64" t="s">
        <v>390</v>
      </c>
      <c r="I35" s="64" t="s">
        <v>390</v>
      </c>
      <c r="J35" s="64" t="s">
        <v>390</v>
      </c>
      <c r="K35" s="64" t="s">
        <v>390</v>
      </c>
      <c r="L35" s="65" t="s">
        <v>391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 x14ac:dyDescent="0.2"/>
    <row r="37" spans="2:30" x14ac:dyDescent="0.2"/>
  </sheetData>
  <mergeCells count="3">
    <mergeCell ref="M8:AD8"/>
    <mergeCell ref="F10:L10"/>
    <mergeCell ref="B10:C10"/>
  </mergeCells>
  <conditionalFormatting sqref="E12:E35">
    <cfRule type="expression" dxfId="7" priority="9">
      <formula>IF(E$11="NB",1,0)</formula>
    </cfRule>
  </conditionalFormatting>
  <conditionalFormatting sqref="F12:L35">
    <cfRule type="expression" dxfId="6" priority="6">
      <formula>IF($E12=1,1,0)</formula>
    </cfRule>
  </conditionalFormatting>
  <conditionalFormatting sqref="M9:AD10">
    <cfRule type="expression" dxfId="5" priority="1">
      <formula>IF(M$11=1,1)</formula>
    </cfRule>
  </conditionalFormatting>
  <conditionalFormatting sqref="M12:AD35">
    <cfRule type="expression" dxfId="4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 x14ac:dyDescent="0.2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 x14ac:dyDescent="0.25">
      <c r="A1" s="8" t="s">
        <v>451</v>
      </c>
      <c r="B1"/>
      <c r="D1" s="177" t="s">
        <v>543</v>
      </c>
      <c r="O1" s="194"/>
    </row>
    <row r="2" spans="1:16" x14ac:dyDescent="0.25">
      <c r="A2" s="194"/>
      <c r="B2" s="194" t="s">
        <v>452</v>
      </c>
    </row>
    <row r="3" spans="1:16" ht="20.100000000000001" customHeight="1" x14ac:dyDescent="0.25">
      <c r="A3" s="293" t="s">
        <v>248</v>
      </c>
      <c r="B3" s="195" t="s">
        <v>85</v>
      </c>
      <c r="C3" s="196"/>
      <c r="D3" s="295" t="s">
        <v>453</v>
      </c>
      <c r="E3" s="296"/>
      <c r="F3" s="296"/>
      <c r="G3" s="296"/>
      <c r="H3" s="296"/>
      <c r="I3" s="296"/>
      <c r="J3" s="297"/>
      <c r="K3" s="197"/>
      <c r="L3" s="197"/>
      <c r="M3" s="197"/>
      <c r="N3" s="197"/>
      <c r="O3" s="154"/>
      <c r="P3" s="197"/>
    </row>
    <row r="4" spans="1:16" ht="20.100000000000001" customHeight="1" x14ac:dyDescent="0.25">
      <c r="A4" s="294"/>
      <c r="B4" s="198"/>
      <c r="C4" s="199"/>
      <c r="D4" s="200" t="s">
        <v>86</v>
      </c>
      <c r="E4" s="200" t="s">
        <v>87</v>
      </c>
      <c r="F4" s="200" t="s">
        <v>88</v>
      </c>
      <c r="G4" s="200" t="s">
        <v>89</v>
      </c>
      <c r="H4" s="200" t="s">
        <v>90</v>
      </c>
      <c r="I4" s="200" t="s">
        <v>91</v>
      </c>
      <c r="J4" s="200" t="s">
        <v>92</v>
      </c>
      <c r="K4" s="197"/>
      <c r="L4" s="197"/>
      <c r="M4" s="197"/>
      <c r="N4" s="197"/>
      <c r="O4" s="154"/>
      <c r="P4" s="197"/>
    </row>
    <row r="5" spans="1:16" ht="31.5" customHeight="1" x14ac:dyDescent="0.25">
      <c r="A5" s="201"/>
      <c r="B5" s="202" t="s">
        <v>93</v>
      </c>
      <c r="C5" s="199"/>
      <c r="D5" s="200" t="s">
        <v>94</v>
      </c>
      <c r="E5" s="200" t="s">
        <v>95</v>
      </c>
      <c r="F5" s="200" t="s">
        <v>96</v>
      </c>
      <c r="G5" s="200" t="s">
        <v>97</v>
      </c>
      <c r="H5" s="200" t="s">
        <v>98</v>
      </c>
      <c r="I5" s="200" t="s">
        <v>99</v>
      </c>
      <c r="J5" s="200" t="s">
        <v>100</v>
      </c>
      <c r="K5" s="200" t="s">
        <v>101</v>
      </c>
      <c r="L5" s="201" t="s">
        <v>102</v>
      </c>
      <c r="M5" s="201" t="s">
        <v>103</v>
      </c>
      <c r="N5" s="203" t="s">
        <v>146</v>
      </c>
      <c r="O5" s="203" t="s">
        <v>250</v>
      </c>
      <c r="P5" s="204" t="s">
        <v>249</v>
      </c>
    </row>
    <row r="6" spans="1:16" ht="20.100000000000001" customHeight="1" x14ac:dyDescent="0.25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 x14ac:dyDescent="0.25">
      <c r="A7" s="206">
        <v>1</v>
      </c>
      <c r="B7" s="200" t="s">
        <v>104</v>
      </c>
      <c r="C7" s="207" t="s">
        <v>105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101</v>
      </c>
      <c r="M7" s="209">
        <f t="shared" ref="M7:M21" si="0">MAX(D7:J7)</f>
        <v>1</v>
      </c>
      <c r="N7" s="210" t="s">
        <v>364</v>
      </c>
      <c r="O7" s="98"/>
      <c r="P7" s="200"/>
    </row>
    <row r="8" spans="1:16" ht="21" customHeight="1" x14ac:dyDescent="0.25">
      <c r="A8" s="206">
        <v>2</v>
      </c>
      <c r="B8" s="200" t="s">
        <v>106</v>
      </c>
      <c r="C8" s="207" t="s">
        <v>107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101</v>
      </c>
      <c r="M8" s="209">
        <f t="shared" si="0"/>
        <v>1</v>
      </c>
      <c r="N8" s="210" t="s">
        <v>364</v>
      </c>
      <c r="O8" s="98"/>
      <c r="P8" s="200"/>
    </row>
    <row r="9" spans="1:16" ht="21" customHeight="1" x14ac:dyDescent="0.25">
      <c r="A9" s="206">
        <v>3</v>
      </c>
      <c r="B9" s="200" t="s">
        <v>246</v>
      </c>
      <c r="C9" s="211" t="s">
        <v>4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101</v>
      </c>
      <c r="M9" s="209">
        <f t="shared" ref="M9" si="1">MAX(D9:J9)</f>
        <v>1</v>
      </c>
      <c r="N9" s="210" t="s">
        <v>4</v>
      </c>
      <c r="O9" s="98"/>
      <c r="P9" s="200"/>
    </row>
    <row r="10" spans="1:16" x14ac:dyDescent="0.25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 x14ac:dyDescent="0.25">
      <c r="A11" s="206">
        <v>4</v>
      </c>
      <c r="B11" s="200" t="s">
        <v>108</v>
      </c>
      <c r="C11" s="214" t="s">
        <v>109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95</v>
      </c>
      <c r="M11" s="209">
        <f t="shared" si="0"/>
        <v>1.0522626697461936</v>
      </c>
      <c r="N11" s="210" t="s">
        <v>253</v>
      </c>
      <c r="O11" s="98" t="s">
        <v>251</v>
      </c>
      <c r="P11" s="200"/>
    </row>
    <row r="12" spans="1:16" x14ac:dyDescent="0.25">
      <c r="A12" s="206">
        <v>5</v>
      </c>
      <c r="B12" s="200" t="s">
        <v>110</v>
      </c>
      <c r="C12" s="214" t="s">
        <v>111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94</v>
      </c>
      <c r="M12" s="209">
        <f t="shared" si="0"/>
        <v>1.0358469949391176</v>
      </c>
      <c r="N12" s="210" t="s">
        <v>253</v>
      </c>
      <c r="O12" s="98" t="s">
        <v>251</v>
      </c>
      <c r="P12" s="200"/>
    </row>
    <row r="13" spans="1:16" x14ac:dyDescent="0.25">
      <c r="A13" s="206">
        <v>6</v>
      </c>
      <c r="B13" s="200" t="s">
        <v>112</v>
      </c>
      <c r="C13" s="214" t="s">
        <v>113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94</v>
      </c>
      <c r="M13" s="209">
        <f t="shared" si="0"/>
        <v>1.069856584592316</v>
      </c>
      <c r="N13" s="210" t="s">
        <v>253</v>
      </c>
      <c r="O13" s="98" t="s">
        <v>251</v>
      </c>
      <c r="P13" s="200"/>
    </row>
    <row r="14" spans="1:16" ht="21" customHeight="1" x14ac:dyDescent="0.25">
      <c r="A14" s="206">
        <v>7</v>
      </c>
      <c r="B14" s="200" t="s">
        <v>114</v>
      </c>
      <c r="C14" s="214" t="s">
        <v>115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94</v>
      </c>
      <c r="M14" s="209">
        <f t="shared" si="0"/>
        <v>1.1052461688999999</v>
      </c>
      <c r="N14" s="210" t="s">
        <v>253</v>
      </c>
      <c r="O14" s="98" t="s">
        <v>251</v>
      </c>
      <c r="P14" s="200"/>
    </row>
    <row r="15" spans="1:16" ht="21" customHeight="1" x14ac:dyDescent="0.25">
      <c r="A15" s="206">
        <v>8</v>
      </c>
      <c r="B15" s="200" t="s">
        <v>116</v>
      </c>
      <c r="C15" s="214" t="s">
        <v>117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95</v>
      </c>
      <c r="M15" s="209">
        <f t="shared" si="0"/>
        <v>1.0389446761000001</v>
      </c>
      <c r="N15" s="210" t="s">
        <v>253</v>
      </c>
      <c r="O15" s="98" t="s">
        <v>251</v>
      </c>
      <c r="P15" s="200"/>
    </row>
    <row r="16" spans="1:16" ht="21" customHeight="1" x14ac:dyDescent="0.25">
      <c r="A16" s="206">
        <v>9</v>
      </c>
      <c r="B16" s="200" t="s">
        <v>122</v>
      </c>
      <c r="C16" s="214" t="s">
        <v>123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96</v>
      </c>
      <c r="M16" s="209">
        <f>MAX(D16:J16)</f>
        <v>1.2706602107</v>
      </c>
      <c r="N16" s="210" t="s">
        <v>253</v>
      </c>
      <c r="O16" s="98" t="s">
        <v>251</v>
      </c>
      <c r="P16" s="200"/>
    </row>
    <row r="17" spans="1:16" ht="21" customHeight="1" x14ac:dyDescent="0.25">
      <c r="A17" s="206">
        <v>10</v>
      </c>
      <c r="B17" s="200" t="s">
        <v>118</v>
      </c>
      <c r="C17" s="215" t="s">
        <v>119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99</v>
      </c>
      <c r="M17" s="209">
        <f t="shared" si="0"/>
        <v>1.0355882019</v>
      </c>
      <c r="N17" s="210" t="s">
        <v>253</v>
      </c>
      <c r="O17" s="98" t="s">
        <v>252</v>
      </c>
      <c r="P17" s="200" t="s">
        <v>116</v>
      </c>
    </row>
    <row r="18" spans="1:16" ht="21" customHeight="1" x14ac:dyDescent="0.25">
      <c r="A18" s="206">
        <v>11</v>
      </c>
      <c r="B18" s="200" t="s">
        <v>120</v>
      </c>
      <c r="C18" s="215" t="s">
        <v>121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98</v>
      </c>
      <c r="M18" s="209">
        <f t="shared" si="0"/>
        <v>1.1401797148999999</v>
      </c>
      <c r="N18" s="210" t="s">
        <v>253</v>
      </c>
      <c r="O18" s="98" t="s">
        <v>252</v>
      </c>
      <c r="P18" s="200" t="s">
        <v>122</v>
      </c>
    </row>
    <row r="19" spans="1:16" ht="21" customHeight="1" x14ac:dyDescent="0.25">
      <c r="A19" s="206">
        <v>12</v>
      </c>
      <c r="B19" s="200" t="s">
        <v>124</v>
      </c>
      <c r="C19" s="215" t="s">
        <v>125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97</v>
      </c>
      <c r="M19" s="209">
        <f t="shared" si="0"/>
        <v>1.0552346931000001</v>
      </c>
      <c r="N19" s="210" t="s">
        <v>253</v>
      </c>
      <c r="O19" s="98" t="s">
        <v>252</v>
      </c>
      <c r="P19" s="200" t="s">
        <v>108</v>
      </c>
    </row>
    <row r="20" spans="1:16" ht="21" customHeight="1" x14ac:dyDescent="0.25">
      <c r="A20" s="206">
        <v>13</v>
      </c>
      <c r="B20" s="200" t="s">
        <v>126</v>
      </c>
      <c r="C20" s="215" t="s">
        <v>127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94</v>
      </c>
      <c r="M20" s="209">
        <f t="shared" si="0"/>
        <v>1.0865859003</v>
      </c>
      <c r="N20" s="210" t="s">
        <v>253</v>
      </c>
      <c r="O20" s="98" t="s">
        <v>252</v>
      </c>
      <c r="P20" s="200" t="s">
        <v>110</v>
      </c>
    </row>
    <row r="21" spans="1:16" ht="24.75" customHeight="1" x14ac:dyDescent="0.25">
      <c r="A21" s="206">
        <v>14</v>
      </c>
      <c r="B21" s="200" t="s">
        <v>128</v>
      </c>
      <c r="C21" s="215" t="s">
        <v>129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95</v>
      </c>
      <c r="M21" s="209">
        <f t="shared" si="0"/>
        <v>1.0522626697461936</v>
      </c>
      <c r="N21" s="210" t="s">
        <v>253</v>
      </c>
      <c r="O21" s="98" t="s">
        <v>252</v>
      </c>
      <c r="P21" s="200" t="s">
        <v>116</v>
      </c>
    </row>
    <row r="22" spans="1:16" ht="25.5" x14ac:dyDescent="0.25">
      <c r="A22" s="206">
        <v>15</v>
      </c>
      <c r="B22" s="200" t="s">
        <v>130</v>
      </c>
      <c r="C22" s="216" t="s">
        <v>131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95</v>
      </c>
      <c r="M22" s="209">
        <f>MAX(D22:J22)</f>
        <v>1.03</v>
      </c>
      <c r="N22" s="210" t="s">
        <v>253</v>
      </c>
      <c r="O22" s="98" t="s">
        <v>252</v>
      </c>
      <c r="P22" s="200"/>
    </row>
    <row r="29" spans="1:16" x14ac:dyDescent="0.25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3" priority="1" stopIfTrue="1" operator="equal">
      <formula>$M7</formula>
    </cfRule>
  </conditionalFormatting>
  <conditionalFormatting sqref="D11:J22">
    <cfRule type="cellIs" dxfId="2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Company>Netze ODR GKR.co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Conrad, Peter</cp:lastModifiedBy>
  <cp:lastPrinted>2015-03-20T22:59:10Z</cp:lastPrinted>
  <dcterms:created xsi:type="dcterms:W3CDTF">2015-01-15T05:25:41Z</dcterms:created>
  <dcterms:modified xsi:type="dcterms:W3CDTF">2024-05-28T17:20:35Z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